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fhi360web.sharepoint.com/sites/MOSAIC/Shared Documents/Global/Result 2 Research/2.9 Other studies/MATRIX-007/StudyTools/Clinical/"/>
    </mc:Choice>
  </mc:AlternateContent>
  <xr:revisionPtr revIDLastSave="45" documentId="8_{4EC68A12-9BAF-4CDC-80AE-EBA66A2793F0}" xr6:coauthVersionLast="47" xr6:coauthVersionMax="47" xr10:uidLastSave="{FEDF2A44-363E-426A-8EB7-9DD0B28E64B2}"/>
  <bookViews>
    <workbookView xWindow="-120" yWindow="-120" windowWidth="29040" windowHeight="15720" firstSheet="1" activeTab="1" xr2:uid="{BC2E8BC2-163E-43D8-95DF-E6333587553F}"/>
  </bookViews>
  <sheets>
    <sheet name="Sheet1 (4)" sheetId="5" state="hidden" r:id="rId1"/>
    <sheet name="Sheet1 (5)" sheetId="6" r:id="rId2"/>
    <sheet name="Sheet1 (2)" sheetId="3" state="hidden" r:id="rId3"/>
  </sheets>
  <definedNames>
    <definedName name="dtEDD_LMP" localSheetId="2">'Sheet1 (2)'!$B$7</definedName>
    <definedName name="dtEDD_LMP" localSheetId="0">'Sheet1 (4)'!$B$10</definedName>
    <definedName name="dtEDD_LMP" localSheetId="1">'Sheet1 (5)'!$B$10</definedName>
    <definedName name="dtEDD_LMP">#REF!</definedName>
    <definedName name="dtGA_LMP" localSheetId="2">'Sheet1 (2)'!$B$10</definedName>
    <definedName name="dtGA_LMP" localSheetId="0">'Sheet1 (4)'!$B$13</definedName>
    <definedName name="dtGA_LMP" localSheetId="1">'Sheet1 (5)'!#REF!</definedName>
    <definedName name="dtGA_LMP">#REF!</definedName>
    <definedName name="dtGA_US" localSheetId="2">'Sheet1 (2)'!$B$11</definedName>
    <definedName name="dtGA_US" localSheetId="0">'Sheet1 (4)'!$B$6</definedName>
    <definedName name="dtGA_US" localSheetId="1">'Sheet1 (5)'!$B$6</definedName>
    <definedName name="dtGA_US">#REF!</definedName>
    <definedName name="dtLastScan" localSheetId="2">'Sheet1 (2)'!$B$4</definedName>
    <definedName name="dtLastScan" localSheetId="0">'Sheet1 (4)'!$B$4</definedName>
    <definedName name="dtLastScan" localSheetId="1">'Sheet1 (5)'!$B$4</definedName>
    <definedName name="dtLastScan">#REF!</definedName>
    <definedName name="dtLMP" localSheetId="2">'Sheet1 (2)'!$B$6</definedName>
    <definedName name="dtLMP" localSheetId="0">'Sheet1 (4)'!$B$9</definedName>
    <definedName name="dtLMP" localSheetId="1">'Sheet1 (5)'!$B$8</definedName>
    <definedName name="dtLM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6" l="1"/>
  <c r="E11" i="6"/>
  <c r="C12" i="6" s="1"/>
  <c r="E6" i="6"/>
  <c r="C15" i="5"/>
  <c r="E13" i="5"/>
  <c r="E6" i="5"/>
  <c r="C16" i="5"/>
  <c r="D11" i="3"/>
  <c r="D10" i="3"/>
  <c r="C14" i="3"/>
  <c r="C13" i="3"/>
  <c r="B12" i="6" l="1"/>
  <c r="E12" i="6" s="1"/>
  <c r="K23" i="6" l="1"/>
  <c r="K19" i="6"/>
  <c r="K22" i="6"/>
  <c r="K20" i="6"/>
  <c r="C14" i="6"/>
  <c r="K21" i="6"/>
  <c r="C15"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tc={6C6617E9-2B34-40BF-B3A5-A4F88A41ADEB}</author>
    <author>tc={DDFD91B6-6A0C-4E93-9E3E-2F2D82F66255}</author>
    <author>tc={B7F82F06-4777-4442-8CAF-2C1CD075B68A}</author>
    <author>tc={E16D359E-1882-41DC-8D0A-D6EFF8CA2AB8}</author>
    <author>tc={0A485DE0-3AEE-43F5-AF94-C6EEDBAAB50C}</author>
  </authors>
  <commentList>
    <comment ref="B1" authorId="0" shapeId="0" xr:uid="{6C6617E9-2B34-40BF-B3A5-A4F88A41ADEB}">
      <text>
        <t>[Threaded comment]
Your version of Excel allows you to read this threaded comment; however, any edits to it will get removed if the file is opened in a newer version of Excel. Learn more: https://go.microsoft.com/fwlink/?linkid=870924
Comment:
    Let's just make it general to either of the remaining cohorts so we don't have to update?</t>
      </text>
    </comment>
    <comment ref="D4" authorId="1" shapeId="0" xr:uid="{DDFD91B6-6A0C-4E93-9E3E-2F2D82F66255}">
      <text>
        <t>[Threaded comment]
Your version of Excel allows you to read this threaded comment; however, any edits to it will get removed if the file is opened in a newer version of Excel. Learn more: https://go.microsoft.com/fwlink/?linkid=870924
Comment:
    See comment below - suggest adding EDD based on U/S Scan and basing calculation off of this?</t>
      </text>
    </comment>
    <comment ref="B6" authorId="2" shapeId="0" xr:uid="{B7F82F06-4777-4442-8CAF-2C1CD075B68A}">
      <text>
        <t>[Threaded comment]
Your version of Excel allows you to read this threaded comment; however, any edits to it will get removed if the file is opened in a newer version of Excel. Learn more: https://go.microsoft.com/fwlink/?linkid=870924
Comment:
    It would be great to have a warning message pop up if a scan that was &gt; 28 weeks was entered?  SCHARP may be able to tell us how to do that as they have some warning messages in the visit calendar tool?  See my comment below re: interpreting the eligibility and whether scans from 28 0/7 weeks are allowable.</t>
      </text>
    </comment>
    <comment ref="D13" authorId="3" shapeId="0" xr:uid="{E16D359E-1882-41DC-8D0A-D6EFF8CA2AB8}">
      <text>
        <t>[Threaded comment]
Your version of Excel allows you to read this threaded comment; however, any edits to it will get removed if the file is opened in a newer version of Excel. Learn more: https://go.microsoft.com/fwlink/?linkid=870924
Comment:
    I think we can avoid needing to use this extra calculator if we base the calculation off of EDD based on LMP - EDD based on scan. This will give you the same thing as number of days discrepant based on GA on date of scan, but I think it easier conceptually to understand?  It reduces the number of external calculators needed too, which reduces room for data entry error.</t>
      </text>
    </comment>
    <comment ref="B24" authorId="4" shapeId="0" xr:uid="{0A485DE0-3AEE-43F5-AF94-C6EEDBAAB50C}">
      <text>
        <t>[Threaded comment]
Your version of Excel allows you to read this threaded comment; however, any edits to it will get removed if the file is opened in a newer version of Excel. Learn more: https://go.microsoft.com/fwlink/?linkid=870924
Comment:
    Do we need this row?  We may want to confirm the interpretation of the protocol inclusion criteria as it says "ultrasounds should be preformed no later than the 28th week of gestation" and I don't know if this includes scans done at 28 weeks and 0 days or not.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tc={843F85F8-9EA7-49FA-85ED-1E179840FAE3}</author>
    <author>tc={5D8F812C-EC03-43FD-9685-003E16790BEF}</author>
    <author>tc={956AB111-394F-4DB6-BB25-B2E60F8F30C7}</author>
    <author>tc={02A38EB4-FF20-4774-999A-424EDF0B31CB}</author>
    <author>tc={4EA6A4F8-5D03-49E8-A103-9769D269F11E}</author>
    <author>tc={AE197854-96E9-4923-963A-FF50C9CA3F50}</author>
    <author>tc={D7692148-FEF6-4ADB-9DF2-1058B2DDEF7E}</author>
  </authors>
  <commentList>
    <comment ref="B1" authorId="0" shapeId="0" xr:uid="{843F85F8-9EA7-49FA-85ED-1E179840FAE3}">
      <text>
        <t>[Threaded comment]
Your version of Excel allows you to read this threaded comment; however, any edits to it will get removed if the file is opened in a newer version of Excel. Learn more: https://go.microsoft.com/fwlink/?linkid=870924
Comment:
    Let's just make it general to either of the remaining cohorts so we don't have to update?</t>
      </text>
    </comment>
    <comment ref="C4" authorId="1" shapeId="0" xr:uid="{5D8F812C-EC03-43FD-9685-003E16790BEF}">
      <text>
        <t>[Threaded comment]
Your version of Excel allows you to read this threaded comment; however, any edits to it will get removed if the file is opened in a newer version of Excel. Learn more: https://go.microsoft.com/fwlink/?linkid=870924
Comment:
    See comment below - suggest adding EDD based on U/S Scan and basing calculation off of this?</t>
      </text>
    </comment>
    <comment ref="C10" authorId="2" shapeId="0" xr:uid="{956AB111-394F-4DB6-BB25-B2E60F8F30C7}">
      <text>
        <t>[Threaded comment]
Your version of Excel allows you to read this threaded comment; however, any edits to it will get removed if the file is opened in a newer version of Excel. Learn more: https://go.microsoft.com/fwlink/?linkid=870924
Comment:
    I think we can avoid needing to use this extra calculator if we base the calculation off of EDD based on LMP - EDD based on scan. This will give you the same thing as number of days discrepant based on GA on date of scan, but I think it easier conceptually to understand?  It reduces the number of external calculators needed too, which reduces room for data entry error.</t>
      </text>
    </comment>
    <comment ref="B11" authorId="3" shapeId="0" xr:uid="{02A38EB4-FF20-4774-999A-424EDF0B31CB}">
      <text>
        <t>[Threaded comment]
Your version of Excel allows you to read this threaded comment; however, any edits to it will get removed if the file is opened in a newer version of Excel. Learn more: https://go.microsoft.com/fwlink/?linkid=870924
Comment:
    It would be great to have a warning message pop up if a scan that was &gt; 28 weeks was entered?  SCHARP may be able to tell us how to do that as they have some warning messages in the visit calendar tool?  See my comment below re: interpreting the eligibility and whether scans from 28 0/7 weeks are allowable.</t>
      </text>
    </comment>
    <comment ref="E11" authorId="4" shapeId="0" xr:uid="{4EA6A4F8-5D03-49E8-A103-9769D269F11E}">
      <text>
        <t>[Threaded comment]
Your version of Excel allows you to read this threaded comment; however, any edits to it will get removed if the file is opened in a newer version of Excel. Learn more: https://go.microsoft.com/fwlink/?linkid=870924
Comment:
    Would still need this field so that it was clear what row to reference on the table below. They can type this in from the scan.</t>
      </text>
    </comment>
    <comment ref="K11" authorId="5" shapeId="0" xr:uid="{AE197854-96E9-4923-963A-FF50C9CA3F50}">
      <text>
        <t>[Threaded comment]
Your version of Excel allows you to read this threaded comment; however, any edits to it will get removed if the file is opened in a newer version of Excel. Learn more: https://go.microsoft.com/fwlink/?linkid=870924
Comment:
    This note may get confused with eligibility criteria. Can we say "All ultrasounds must be from 8 weeks GA or later. For cohort 2, ultrasounds should be performed no later than 28 weeks."</t>
      </text>
    </comment>
    <comment ref="B22" authorId="6" shapeId="0" xr:uid="{D7692148-FEF6-4ADB-9DF2-1058B2DDEF7E}">
      <text>
        <t>[Threaded comment]
Your version of Excel allows you to read this threaded comment; however, any edits to it will get removed if the file is opened in a newer version of Excel. Learn more: https://go.microsoft.com/fwlink/?linkid=870924
Comment:
    Do we need this row?  We may want to confirm the interpretation of the protocol inclusion criteria as it says "ultrasounds should be preformed no later than the 28th week of gestation" and I don't know if this includes scans done at 28 weeks and 0 days or not.</t>
      </text>
    </comment>
  </commentList>
</comments>
</file>

<file path=xl/sharedStrings.xml><?xml version="1.0" encoding="utf-8"?>
<sst xmlns="http://schemas.openxmlformats.org/spreadsheetml/2006/main" count="119" uniqueCount="49">
  <si>
    <t>MTN-042 Gestational Age (GA) Dating Tool</t>
  </si>
  <si>
    <t>PTID</t>
  </si>
  <si>
    <r>
      <rPr>
        <i/>
        <u/>
        <sz val="12"/>
        <color theme="1"/>
        <rFont val="Calibri"/>
        <family val="2"/>
        <scheme val="minor"/>
      </rPr>
      <t>Intrsuctions:</t>
    </r>
    <r>
      <rPr>
        <i/>
        <sz val="12"/>
        <color theme="1"/>
        <rFont val="Calibri"/>
        <family val="2"/>
        <scheme val="minor"/>
      </rPr>
      <t xml:space="preserve"> Complete fields in blue to generate the output fields in yellow. Print and file the completed tool in the PTID chart.</t>
    </r>
  </si>
  <si>
    <t>Ultrasound Date</t>
  </si>
  <si>
    <t>weeks</t>
  </si>
  <si>
    <t>days</t>
  </si>
  <si>
    <t>GA per ultrasound report (GA on date of ultrasound)</t>
  </si>
  <si>
    <r>
      <rPr>
        <i/>
        <sz val="10"/>
        <color theme="1"/>
        <rFont val="Calibri"/>
        <family val="2"/>
        <scheme val="minor"/>
      </rPr>
      <t>NOTE:</t>
    </r>
    <r>
      <rPr>
        <sz val="10"/>
        <color theme="1"/>
        <rFont val="Calibri"/>
        <family val="2"/>
        <scheme val="minor"/>
      </rPr>
      <t xml:space="preserve"> All ultrasounds must be from 8 weeks GA or later. For cohort 2, ultrasounds should be performed no later than 28 weeks.</t>
    </r>
  </si>
  <si>
    <t>EDD per ultrasound scan</t>
  </si>
  <si>
    <r>
      <rPr>
        <i/>
        <u/>
        <sz val="11"/>
        <color theme="1"/>
        <rFont val="Calibri"/>
        <family val="2"/>
        <scheme val="minor"/>
      </rPr>
      <t xml:space="preserve">If not included on scan record, </t>
    </r>
    <r>
      <rPr>
        <sz val="11"/>
        <color theme="1"/>
        <rFont val="Calibri"/>
        <family val="2"/>
        <scheme val="minor"/>
      </rPr>
      <t>calculate by entering the ultrasound date and GA on date of scan in this online tool:</t>
    </r>
  </si>
  <si>
    <t>Due Date from Utrasound Reportcalculator (perinatology.com)</t>
  </si>
  <si>
    <t>LMP</t>
  </si>
  <si>
    <t>EDD per LMP</t>
  </si>
  <si>
    <t>Calculate by entering the LMP in this online tool:</t>
  </si>
  <si>
    <t>Pregnancy Due Date Calculator (perinatology.com)</t>
  </si>
  <si>
    <t xml:space="preserve">GA per LMP on date of ultrasound </t>
  </si>
  <si>
    <t>Calculate by entering the EDD and the GA on the ultrasound report in this online tool:</t>
  </si>
  <si>
    <t>Fetal Development (perinatology.com)</t>
  </si>
  <si>
    <t>Output:</t>
  </si>
  <si>
    <t>Days discrepant between LMP and ultrasound GA</t>
  </si>
  <si>
    <t>Redate using ultrasound GA?</t>
  </si>
  <si>
    <t>GA Redating Table</t>
  </si>
  <si>
    <t>GA range based on LMP</t>
  </si>
  <si>
    <t>Discrepancy between ultrasound dating and LMP that supports redating</t>
  </si>
  <si>
    <r>
      <rPr>
        <sz val="11"/>
        <color theme="1"/>
        <rFont val="Calibri"/>
        <family val="2"/>
      </rPr>
      <t xml:space="preserve">≤ </t>
    </r>
    <r>
      <rPr>
        <sz val="11"/>
        <color theme="1"/>
        <rFont val="Calibri"/>
        <family val="2"/>
        <scheme val="minor"/>
      </rPr>
      <t>8 6/7 weeks</t>
    </r>
  </si>
  <si>
    <t>More than</t>
  </si>
  <si>
    <t>9 0/7 weeks to 15 6/7 weeks</t>
  </si>
  <si>
    <t>Staff Initals &amp; Date</t>
  </si>
  <si>
    <t>16 0/7 weeks to 21 6/7 weeks</t>
  </si>
  <si>
    <t>22 0/7 weeks to 27 6/7 weeks</t>
  </si>
  <si>
    <t>28 0/7 and beyond</t>
  </si>
  <si>
    <t>Version 1.0, 5MAY2021</t>
  </si>
  <si>
    <t>MATRIX-007 Gestational Age (GA) Dating Tool</t>
  </si>
  <si>
    <t>PID</t>
  </si>
  <si>
    <r>
      <rPr>
        <i/>
        <u/>
        <sz val="11"/>
        <color theme="1"/>
        <rFont val="Calibri"/>
        <family val="2"/>
        <scheme val="minor"/>
      </rPr>
      <t>Intrsuctions:</t>
    </r>
    <r>
      <rPr>
        <i/>
        <sz val="11"/>
        <color theme="1"/>
        <rFont val="Calibri"/>
        <family val="2"/>
        <scheme val="minor"/>
      </rPr>
      <t xml:space="preserve"> This tool facilitates determining the best obstetric estimate of the gestational age (GA). </t>
    </r>
    <r>
      <rPr>
        <b/>
        <i/>
        <sz val="11"/>
        <color theme="4"/>
        <rFont val="Calibri"/>
        <family val="2"/>
        <scheme val="minor"/>
      </rPr>
      <t xml:space="preserve">Complete fields in blue </t>
    </r>
    <r>
      <rPr>
        <b/>
        <i/>
        <sz val="11"/>
        <color theme="1"/>
        <rFont val="Calibri"/>
        <family val="2"/>
        <scheme val="minor"/>
      </rPr>
      <t xml:space="preserve">to generate the output fields in </t>
    </r>
    <r>
      <rPr>
        <b/>
        <i/>
        <sz val="11"/>
        <color theme="7" tint="-0.249977111117893"/>
        <rFont val="Calibri"/>
        <family val="2"/>
        <scheme val="minor"/>
      </rPr>
      <t>yellow.</t>
    </r>
    <r>
      <rPr>
        <b/>
        <i/>
        <sz val="11"/>
        <color theme="1"/>
        <rFont val="Calibri"/>
        <family val="2"/>
        <scheme val="minor"/>
      </rPr>
      <t xml:space="preserve"> </t>
    </r>
    <r>
      <rPr>
        <i/>
        <sz val="11"/>
        <color theme="1"/>
        <rFont val="Calibri"/>
        <family val="2"/>
        <scheme val="minor"/>
      </rPr>
      <t>Print and file the completed tool in the PID chart.</t>
    </r>
  </si>
  <si>
    <t>GA per LMP on date of ultrasound</t>
  </si>
  <si>
    <t>Dating Guidance</t>
  </si>
  <si>
    <t>GA range based on LMP (on date of ultrasound)</t>
  </si>
  <si>
    <t>MTN-042 Cohort 2 GA Dating Tool</t>
  </si>
  <si>
    <t>GA Weeks</t>
  </si>
  <si>
    <t>Days</t>
  </si>
  <si>
    <t>Total days</t>
  </si>
  <si>
    <r>
      <rPr>
        <i/>
        <sz val="11"/>
        <color theme="1"/>
        <rFont val="Calibri"/>
        <family val="2"/>
        <scheme val="minor"/>
      </rPr>
      <t>NOTE:</t>
    </r>
    <r>
      <rPr>
        <sz val="11"/>
        <color theme="1"/>
        <rFont val="Calibri"/>
        <family val="2"/>
        <scheme val="minor"/>
      </rPr>
      <t xml:space="preserve"> GA must be between 8-28 weeks for cohort 2</t>
    </r>
  </si>
  <si>
    <r>
      <t xml:space="preserve">Days discrepant between LMP and </t>
    </r>
    <r>
      <rPr>
        <sz val="11"/>
        <color rgb="FFFF0000"/>
        <rFont val="Calibri"/>
        <family val="2"/>
        <scheme val="minor"/>
      </rPr>
      <t>ultrasound</t>
    </r>
    <r>
      <rPr>
        <sz val="11"/>
        <color theme="1"/>
        <rFont val="Calibri"/>
        <family val="2"/>
        <scheme val="minor"/>
      </rPr>
      <t xml:space="preserve"> GA</t>
    </r>
  </si>
  <si>
    <r>
      <t>Redate using ultrasound GA</t>
    </r>
    <r>
      <rPr>
        <b/>
        <sz val="11"/>
        <color rgb="FFFF0000"/>
        <rFont val="Calibri"/>
        <family val="2"/>
        <scheme val="minor"/>
      </rPr>
      <t>?</t>
    </r>
  </si>
  <si>
    <t>GA range on date of ultrasound</t>
  </si>
  <si>
    <r>
      <t>28 0</t>
    </r>
    <r>
      <rPr>
        <sz val="11"/>
        <color rgb="FFFF0000"/>
        <rFont val="Calibri"/>
        <family val="2"/>
        <scheme val="minor"/>
      </rPr>
      <t>/</t>
    </r>
    <r>
      <rPr>
        <sz val="11"/>
        <color theme="1"/>
        <rFont val="Calibri"/>
        <family val="2"/>
        <scheme val="minor"/>
      </rPr>
      <t>7 and beyond</t>
    </r>
  </si>
  <si>
    <t>Version 1.0, 20AUG2024</t>
  </si>
  <si>
    <r>
      <rPr>
        <i/>
        <sz val="9"/>
        <color theme="1"/>
        <rFont val="Calibri"/>
        <family val="2"/>
        <scheme val="minor"/>
      </rPr>
      <t>NOTE:</t>
    </r>
    <r>
      <rPr>
        <sz val="9"/>
        <color theme="1"/>
        <rFont val="Calibri"/>
        <family val="2"/>
        <scheme val="minor"/>
      </rPr>
      <t xml:space="preserve"> All ultrasounds must be from 8 0/7 weeks gestation or later. </t>
    </r>
    <r>
      <rPr>
        <sz val="9"/>
        <color rgb="FFFF0000"/>
        <rFont val="Calibri"/>
        <family val="2"/>
        <scheme val="minor"/>
      </rPr>
      <t xml:space="preserve">Ultrasounds should idealy be performed </t>
    </r>
    <r>
      <rPr>
        <u/>
        <sz val="9"/>
        <color rgb="FFFF0000"/>
        <rFont val="Calibri"/>
        <family val="2"/>
        <scheme val="minor"/>
      </rPr>
      <t>no later than 28 6/7</t>
    </r>
    <r>
      <rPr>
        <sz val="9"/>
        <color rgb="FFFF0000"/>
        <rFont val="Calibri"/>
        <family val="2"/>
        <scheme val="minor"/>
      </rPr>
      <t xml:space="preserve"> weeks gestation (according to the best obstetric estimate of GA).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</si>
</sst>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24"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font>
    <font>
      <u/>
      <sz val="11"/>
      <color theme="10"/>
      <name val="Calibri"/>
      <family val="2"/>
      <scheme val="minor"/>
    </font>
    <font>
      <b/>
      <sz val="16"/>
      <color theme="1"/>
      <name val="Calibri"/>
      <family val="2"/>
      <scheme val="minor"/>
    </font>
    <font>
      <sz val="11"/>
      <name val="Calibri"/>
      <family val="2"/>
      <scheme val="minor"/>
    </font>
    <font>
      <i/>
      <sz val="11"/>
      <color theme="1"/>
      <name val="Calibri"/>
      <family val="2"/>
      <scheme val="minor"/>
    </font>
    <font>
      <i/>
      <sz val="12"/>
      <color theme="1"/>
      <name val="Calibri"/>
      <family val="2"/>
      <scheme val="minor"/>
    </font>
    <font>
      <i/>
      <u/>
      <sz val="12"/>
      <color theme="1"/>
      <name val="Calibri"/>
      <family val="2"/>
      <scheme val="minor"/>
    </font>
    <font>
      <b/>
      <sz val="11"/>
      <color rgb="FFFF0000"/>
      <name val="Calibri"/>
      <family val="2"/>
      <scheme val="minor"/>
    </font>
    <font>
      <i/>
      <u/>
      <sz val="11"/>
      <color theme="1"/>
      <name val="Calibri"/>
      <family val="2"/>
      <scheme val="minor"/>
    </font>
    <font>
      <sz val="10"/>
      <color theme="1"/>
      <name val="Calibri"/>
      <family val="2"/>
      <scheme val="minor"/>
    </font>
    <font>
      <i/>
      <sz val="10"/>
      <color theme="1"/>
      <name val="Calibri"/>
      <family val="2"/>
      <scheme val="minor"/>
    </font>
    <font>
      <b/>
      <sz val="11"/>
      <name val="Calibri"/>
      <family val="2"/>
      <scheme val="minor"/>
    </font>
    <font>
      <u/>
      <sz val="10"/>
      <color theme="10"/>
      <name val="Calibri"/>
      <family val="2"/>
      <scheme val="minor"/>
    </font>
    <font>
      <b/>
      <sz val="10"/>
      <color theme="1"/>
      <name val="Calibri"/>
      <family val="2"/>
      <scheme val="minor"/>
    </font>
    <font>
      <sz val="9"/>
      <color theme="1"/>
      <name val="Calibri"/>
      <family val="2"/>
      <scheme val="minor"/>
    </font>
    <font>
      <i/>
      <sz val="9"/>
      <color theme="1"/>
      <name val="Calibri"/>
      <family val="2"/>
      <scheme val="minor"/>
    </font>
    <font>
      <sz val="9"/>
      <color rgb="FFFF0000"/>
      <name val="Calibri"/>
      <family val="2"/>
      <scheme val="minor"/>
    </font>
    <font>
      <u/>
      <sz val="9"/>
      <color rgb="FFFF0000"/>
      <name val="Calibri"/>
      <family val="2"/>
      <scheme val="minor"/>
    </font>
    <font>
      <b/>
      <i/>
      <sz val="11"/>
      <color theme="1"/>
      <name val="Calibri"/>
      <family val="2"/>
      <scheme val="minor"/>
    </font>
    <font>
      <b/>
      <i/>
      <sz val="11"/>
      <color theme="4"/>
      <name val="Calibri"/>
      <family val="2"/>
      <scheme val="minor"/>
    </font>
    <font>
      <b/>
      <i/>
      <sz val="11"/>
      <color theme="7" tint="-0.249977111117893"/>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7"/>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7" tint="0.59999389629810485"/>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187">
    <xf numFmtId="0" fontId="0" fillId="0" borderId="0" xfId="0"/>
    <xf numFmtId="0" fontId="0" fillId="0" borderId="0" xfId="0" applyAlignment="1">
      <alignment wrapText="1"/>
    </xf>
    <xf numFmtId="0" fontId="2" fillId="0" borderId="0" xfId="0" applyFont="1"/>
    <xf numFmtId="0" fontId="5" fillId="0" borderId="0" xfId="0" applyFont="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2" fillId="4" borderId="1" xfId="0" applyFont="1" applyFill="1" applyBorder="1"/>
    <xf numFmtId="0" fontId="0" fillId="4" borderId="2" xfId="0" applyFill="1" applyBorder="1"/>
    <xf numFmtId="0" fontId="0" fillId="4" borderId="3" xfId="0" applyFill="1" applyBorder="1"/>
    <xf numFmtId="0" fontId="2" fillId="2" borderId="0" xfId="0" applyFont="1" applyFill="1" applyAlignment="1">
      <alignment vertical="center" wrapText="1"/>
    </xf>
    <xf numFmtId="0" fontId="2" fillId="2" borderId="5" xfId="0" applyFont="1" applyFill="1" applyBorder="1" applyAlignment="1">
      <alignment vertical="center" wrapText="1"/>
    </xf>
    <xf numFmtId="164" fontId="6" fillId="0" borderId="0" xfId="0" applyNumberFormat="1" applyFont="1"/>
    <xf numFmtId="0" fontId="2" fillId="0" borderId="7" xfId="0" applyFont="1" applyBorder="1"/>
    <xf numFmtId="0" fontId="0" fillId="6" borderId="7" xfId="0" applyFill="1" applyBorder="1" applyAlignment="1">
      <alignment horizontal="right"/>
    </xf>
    <xf numFmtId="0" fontId="0" fillId="2" borderId="9" xfId="0" applyFill="1" applyBorder="1"/>
    <xf numFmtId="0" fontId="0" fillId="0" borderId="10" xfId="0" applyBorder="1"/>
    <xf numFmtId="0" fontId="0" fillId="0" borderId="11" xfId="0" applyBorder="1"/>
    <xf numFmtId="0" fontId="0" fillId="0" borderId="12" xfId="0" applyBorder="1"/>
    <xf numFmtId="0" fontId="0" fillId="0" borderId="17" xfId="0" applyBorder="1"/>
    <xf numFmtId="0" fontId="0" fillId="0" borderId="19" xfId="0" applyBorder="1"/>
    <xf numFmtId="0" fontId="0" fillId="0" borderId="20" xfId="0" applyBorder="1"/>
    <xf numFmtId="0" fontId="0" fillId="0" borderId="23" xfId="0" applyBorder="1"/>
    <xf numFmtId="0" fontId="0" fillId="0" borderId="0" xfId="0" applyAlignment="1">
      <alignment vertical="center"/>
    </xf>
    <xf numFmtId="1" fontId="0" fillId="5" borderId="13" xfId="0" applyNumberFormat="1" applyFill="1" applyBorder="1" applyAlignment="1">
      <alignment horizontal="center" vertical="center"/>
    </xf>
    <xf numFmtId="0" fontId="0" fillId="5" borderId="13" xfId="0" applyFill="1" applyBorder="1" applyAlignment="1">
      <alignment horizontal="center" vertical="center"/>
    </xf>
    <xf numFmtId="0" fontId="2" fillId="0" borderId="13" xfId="0" applyFont="1" applyBorder="1"/>
    <xf numFmtId="0" fontId="2" fillId="0" borderId="25" xfId="0" applyFont="1" applyBorder="1"/>
    <xf numFmtId="0" fontId="0" fillId="0" borderId="24" xfId="0" applyBorder="1"/>
    <xf numFmtId="0" fontId="0" fillId="0" borderId="16" xfId="0" applyBorder="1"/>
    <xf numFmtId="0" fontId="0" fillId="0" borderId="26" xfId="0" applyBorder="1"/>
    <xf numFmtId="0" fontId="4" fillId="0" borderId="19" xfId="1" applyBorder="1" applyAlignment="1">
      <alignment vertical="center"/>
    </xf>
    <xf numFmtId="164" fontId="0" fillId="5" borderId="27" xfId="0" applyNumberFormat="1" applyFill="1" applyBorder="1" applyAlignment="1">
      <alignment vertical="center"/>
    </xf>
    <xf numFmtId="0" fontId="2" fillId="0" borderId="27" xfId="0" applyFont="1" applyBorder="1" applyAlignment="1">
      <alignment vertical="center"/>
    </xf>
    <xf numFmtId="164" fontId="0" fillId="5" borderId="14" xfId="0" applyNumberFormat="1" applyFill="1" applyBorder="1" applyAlignment="1">
      <alignment vertical="center"/>
    </xf>
    <xf numFmtId="0" fontId="2" fillId="0" borderId="18" xfId="0" applyFont="1" applyBorder="1" applyAlignment="1">
      <alignment vertical="center"/>
    </xf>
    <xf numFmtId="0" fontId="0" fillId="3" borderId="15" xfId="0" applyFill="1" applyBorder="1" applyAlignment="1">
      <alignment horizontal="left" vertical="center"/>
    </xf>
    <xf numFmtId="0" fontId="0" fillId="0" borderId="15" xfId="0" applyBorder="1" applyAlignment="1">
      <alignment horizontal="left" vertical="center"/>
    </xf>
    <xf numFmtId="0" fontId="0" fillId="0" borderId="15" xfId="0" applyBorder="1" applyAlignment="1">
      <alignment horizontal="left" vertical="center" wrapText="1"/>
    </xf>
    <xf numFmtId="0" fontId="4" fillId="0" borderId="15" xfId="1" applyBorder="1" applyAlignment="1">
      <alignment horizontal="left" vertical="center"/>
    </xf>
    <xf numFmtId="0" fontId="0" fillId="3" borderId="26" xfId="0" applyFill="1" applyBorder="1" applyAlignment="1">
      <alignment horizontal="left" vertical="center"/>
    </xf>
    <xf numFmtId="0" fontId="0" fillId="0" borderId="26" xfId="0" applyBorder="1" applyAlignment="1">
      <alignment horizontal="left" vertical="center"/>
    </xf>
    <xf numFmtId="0" fontId="0" fillId="0" borderId="26" xfId="0" applyBorder="1" applyAlignment="1">
      <alignment horizontal="left" vertical="center" wrapText="1"/>
    </xf>
    <xf numFmtId="1" fontId="0" fillId="5" borderId="25" xfId="0" applyNumberFormat="1" applyFill="1" applyBorder="1" applyAlignment="1">
      <alignment horizontal="center" vertical="center"/>
    </xf>
    <xf numFmtId="0" fontId="0" fillId="5" borderId="25" xfId="0" applyFill="1" applyBorder="1" applyAlignment="1">
      <alignment horizontal="center" vertical="center"/>
    </xf>
    <xf numFmtId="0" fontId="6" fillId="6" borderId="30" xfId="0" applyFont="1" applyFill="1" applyBorder="1"/>
    <xf numFmtId="0" fontId="0" fillId="0" borderId="30" xfId="0" applyBorder="1"/>
    <xf numFmtId="0" fontId="0" fillId="0" borderId="29" xfId="0" applyBorder="1"/>
    <xf numFmtId="0" fontId="1" fillId="0" borderId="0" xfId="0" applyFont="1" applyAlignment="1">
      <alignment wrapText="1"/>
    </xf>
    <xf numFmtId="0" fontId="0" fillId="0" borderId="28" xfId="0" applyBorder="1"/>
    <xf numFmtId="0" fontId="0" fillId="5" borderId="10" xfId="0" applyFill="1" applyBorder="1"/>
    <xf numFmtId="0" fontId="2" fillId="0" borderId="9" xfId="0" applyFont="1" applyBorder="1"/>
    <xf numFmtId="1" fontId="0" fillId="5" borderId="31" xfId="0" applyNumberFormat="1" applyFill="1" applyBorder="1" applyAlignment="1">
      <alignment horizontal="center" vertical="center"/>
    </xf>
    <xf numFmtId="0" fontId="0" fillId="5" borderId="31" xfId="0" applyFill="1" applyBorder="1" applyAlignment="1">
      <alignment horizontal="center" vertical="center"/>
    </xf>
    <xf numFmtId="0" fontId="2" fillId="4" borderId="2" xfId="0" applyFont="1" applyFill="1" applyBorder="1"/>
    <xf numFmtId="0" fontId="2" fillId="0" borderId="26" xfId="0" applyFont="1" applyBorder="1" applyAlignment="1">
      <alignment vertical="center"/>
    </xf>
    <xf numFmtId="0" fontId="2" fillId="0" borderId="26" xfId="0" applyFont="1" applyBorder="1" applyAlignment="1">
      <alignment vertical="center" wrapText="1"/>
    </xf>
    <xf numFmtId="0" fontId="6" fillId="0" borderId="30" xfId="0" applyFont="1" applyBorder="1"/>
    <xf numFmtId="0" fontId="14" fillId="0" borderId="7" xfId="0" applyFont="1" applyBorder="1"/>
    <xf numFmtId="0" fontId="6" fillId="0" borderId="7" xfId="0" applyFont="1" applyBorder="1"/>
    <xf numFmtId="0" fontId="6" fillId="0" borderId="6" xfId="0" applyFont="1" applyBorder="1"/>
    <xf numFmtId="0" fontId="15" fillId="0" borderId="26" xfId="1" applyFont="1" applyBorder="1" applyAlignment="1">
      <alignment vertical="center"/>
    </xf>
    <xf numFmtId="0" fontId="6" fillId="0" borderId="29" xfId="0" applyFont="1" applyBorder="1"/>
    <xf numFmtId="0" fontId="6" fillId="0" borderId="8" xfId="0" applyFont="1" applyBorder="1"/>
    <xf numFmtId="0" fontId="0" fillId="0" borderId="0" xfId="0" applyAlignment="1">
      <alignment horizontal="right"/>
    </xf>
    <xf numFmtId="0" fontId="7" fillId="7" borderId="25" xfId="0" applyFont="1" applyFill="1" applyBorder="1" applyAlignment="1">
      <alignment horizontal="center" vertical="center"/>
    </xf>
    <xf numFmtId="0" fontId="5" fillId="0" borderId="0" xfId="0" applyFont="1" applyProtection="1">
      <protection locked="0"/>
    </xf>
    <xf numFmtId="0" fontId="0" fillId="0" borderId="0" xfId="0" applyProtection="1">
      <protection locked="0"/>
    </xf>
    <xf numFmtId="0" fontId="0" fillId="0" borderId="26" xfId="0" applyBorder="1" applyProtection="1">
      <protection locked="0"/>
    </xf>
    <xf numFmtId="0" fontId="7" fillId="7" borderId="25" xfId="0" applyFont="1" applyFill="1" applyBorder="1" applyAlignment="1" applyProtection="1">
      <alignment horizontal="center" vertical="center"/>
      <protection locked="0"/>
    </xf>
    <xf numFmtId="0" fontId="0" fillId="5" borderId="31" xfId="0" applyFill="1" applyBorder="1" applyAlignment="1" applyProtection="1">
      <alignment horizontal="center" vertical="center"/>
      <protection locked="0"/>
    </xf>
    <xf numFmtId="0" fontId="0" fillId="3" borderId="26" xfId="0" applyFill="1" applyBorder="1" applyAlignment="1" applyProtection="1">
      <alignment horizontal="left" vertical="center"/>
      <protection locked="0"/>
    </xf>
    <xf numFmtId="0" fontId="2" fillId="0" borderId="26" xfId="0" applyFont="1" applyBorder="1" applyAlignment="1" applyProtection="1">
      <alignment vertical="center" wrapText="1"/>
      <protection locked="0"/>
    </xf>
    <xf numFmtId="0" fontId="6" fillId="0" borderId="30" xfId="0" applyFont="1" applyBorder="1" applyProtection="1">
      <protection locked="0"/>
    </xf>
    <xf numFmtId="0" fontId="6" fillId="0" borderId="29" xfId="0" applyFont="1" applyBorder="1" applyProtection="1">
      <protection locked="0"/>
    </xf>
    <xf numFmtId="0" fontId="0" fillId="0" borderId="30" xfId="0" applyBorder="1" applyProtection="1">
      <protection locked="0"/>
    </xf>
    <xf numFmtId="0" fontId="0" fillId="0" borderId="29" xfId="0" applyBorder="1" applyProtection="1">
      <protection locked="0"/>
    </xf>
    <xf numFmtId="0" fontId="12" fillId="0" borderId="0" xfId="0" applyFont="1" applyAlignment="1" applyProtection="1">
      <alignment vertical="center" wrapText="1"/>
      <protection locked="0"/>
    </xf>
    <xf numFmtId="0" fontId="14" fillId="0" borderId="7" xfId="0" applyFont="1" applyBorder="1" applyProtection="1">
      <protection locked="0"/>
    </xf>
    <xf numFmtId="0" fontId="6" fillId="0" borderId="7" xfId="0" applyFont="1" applyBorder="1" applyProtection="1">
      <protection locked="0"/>
    </xf>
    <xf numFmtId="0" fontId="6" fillId="0" borderId="8" xfId="0" applyFont="1" applyBorder="1" applyProtection="1">
      <protection locked="0"/>
    </xf>
    <xf numFmtId="0" fontId="0" fillId="0" borderId="5" xfId="0" applyBorder="1" applyProtection="1">
      <protection locked="0"/>
    </xf>
    <xf numFmtId="0" fontId="0" fillId="0" borderId="0" xfId="0" applyAlignment="1" applyProtection="1">
      <alignment horizontal="center" vertical="center"/>
      <protection locked="0"/>
    </xf>
    <xf numFmtId="0" fontId="0" fillId="0" borderId="0" xfId="0" applyAlignment="1" applyProtection="1">
      <alignment horizontal="right"/>
      <protection locked="0"/>
    </xf>
    <xf numFmtId="0" fontId="2" fillId="4" borderId="1" xfId="0" applyFont="1" applyFill="1" applyBorder="1" applyProtection="1">
      <protection locked="0"/>
    </xf>
    <xf numFmtId="0" fontId="2" fillId="4" borderId="2" xfId="0" applyFont="1" applyFill="1" applyBorder="1" applyProtection="1">
      <protection locked="0"/>
    </xf>
    <xf numFmtId="0" fontId="0" fillId="4" borderId="2" xfId="0" applyFill="1" applyBorder="1" applyProtection="1">
      <protection locked="0"/>
    </xf>
    <xf numFmtId="0" fontId="0" fillId="4" borderId="3" xfId="0" applyFill="1" applyBorder="1" applyProtection="1">
      <protection locked="0"/>
    </xf>
    <xf numFmtId="0" fontId="2" fillId="2" borderId="0" xfId="0" applyFont="1" applyFill="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0" fillId="0" borderId="4" xfId="0" applyBorder="1" applyProtection="1">
      <protection locked="0"/>
    </xf>
    <xf numFmtId="0" fontId="0" fillId="0" borderId="17" xfId="0" applyBorder="1" applyProtection="1">
      <protection locked="0"/>
    </xf>
    <xf numFmtId="0" fontId="0" fillId="0" borderId="11" xfId="0" applyBorder="1" applyProtection="1">
      <protection locked="0"/>
    </xf>
    <xf numFmtId="0" fontId="0" fillId="8" borderId="1" xfId="0" applyFill="1" applyBorder="1" applyProtection="1">
      <protection locked="0"/>
    </xf>
    <xf numFmtId="0" fontId="0" fillId="8" borderId="3" xfId="0" applyFill="1" applyBorder="1" applyProtection="1">
      <protection locked="0"/>
    </xf>
    <xf numFmtId="0" fontId="0" fillId="0" borderId="6" xfId="0" applyBorder="1" applyProtection="1">
      <protection locked="0"/>
    </xf>
    <xf numFmtId="0" fontId="0" fillId="0" borderId="8" xfId="0" applyBorder="1" applyProtection="1">
      <protection locked="0"/>
    </xf>
    <xf numFmtId="0" fontId="6" fillId="0" borderId="6" xfId="0" applyFont="1" applyBorder="1" applyProtection="1">
      <protection locked="0"/>
    </xf>
    <xf numFmtId="0" fontId="0" fillId="0" borderId="7" xfId="0" applyBorder="1" applyProtection="1">
      <protection locked="0"/>
    </xf>
    <xf numFmtId="0" fontId="0" fillId="0" borderId="23" xfId="0" applyBorder="1" applyProtection="1">
      <protection locked="0"/>
    </xf>
    <xf numFmtId="0" fontId="0" fillId="0" borderId="12" xfId="0" applyBorder="1" applyProtection="1">
      <protection locked="0"/>
    </xf>
    <xf numFmtId="164" fontId="0" fillId="0" borderId="0" xfId="0" applyNumberFormat="1" applyProtection="1">
      <protection locked="0"/>
    </xf>
    <xf numFmtId="164" fontId="0" fillId="0" borderId="11" xfId="0" applyNumberFormat="1" applyBorder="1" applyAlignment="1" applyProtection="1">
      <alignment horizontal="center" vertical="center"/>
      <protection locked="0"/>
    </xf>
    <xf numFmtId="164" fontId="0" fillId="0" borderId="17" xfId="0" applyNumberFormat="1" applyBorder="1" applyAlignment="1" applyProtection="1">
      <alignment horizontal="center" vertical="center"/>
      <protection locked="0"/>
    </xf>
    <xf numFmtId="0" fontId="2" fillId="0" borderId="0" xfId="0" applyFont="1" applyAlignment="1" applyProtection="1">
      <alignment vertical="center"/>
      <protection locked="0"/>
    </xf>
    <xf numFmtId="0" fontId="2" fillId="0" borderId="34" xfId="0" applyFont="1" applyBorder="1" applyAlignment="1" applyProtection="1">
      <alignment vertical="center"/>
      <protection locked="0"/>
    </xf>
    <xf numFmtId="0" fontId="7" fillId="7" borderId="35" xfId="0" applyFont="1" applyFill="1" applyBorder="1" applyAlignment="1" applyProtection="1">
      <alignment horizontal="center" vertical="center"/>
      <protection locked="0"/>
    </xf>
    <xf numFmtId="1" fontId="0" fillId="5" borderId="36" xfId="0" applyNumberFormat="1" applyFill="1" applyBorder="1" applyAlignment="1" applyProtection="1">
      <alignment horizontal="center" vertical="center"/>
      <protection locked="0"/>
    </xf>
    <xf numFmtId="0" fontId="2" fillId="0" borderId="42" xfId="0" applyFont="1" applyBorder="1" applyAlignment="1" applyProtection="1">
      <alignment vertical="center"/>
      <protection locked="0"/>
    </xf>
    <xf numFmtId="0" fontId="0" fillId="0" borderId="42" xfId="0" applyBorder="1" applyProtection="1">
      <protection locked="0"/>
    </xf>
    <xf numFmtId="0" fontId="0" fillId="0" borderId="43" xfId="0" applyBorder="1" applyProtection="1">
      <protection locked="0"/>
    </xf>
    <xf numFmtId="0" fontId="0" fillId="0" borderId="2" xfId="0" applyBorder="1" applyProtection="1">
      <protection locked="0"/>
    </xf>
    <xf numFmtId="1" fontId="0" fillId="3" borderId="0" xfId="0" applyNumberFormat="1" applyFill="1" applyProtection="1">
      <protection locked="0"/>
    </xf>
    <xf numFmtId="0" fontId="4" fillId="0" borderId="0" xfId="1" applyBorder="1" applyProtection="1">
      <protection locked="0"/>
    </xf>
    <xf numFmtId="0" fontId="0" fillId="3" borderId="42" xfId="0" applyFill="1" applyBorder="1" applyAlignment="1" applyProtection="1">
      <alignment horizontal="left" vertical="center"/>
      <protection locked="0"/>
    </xf>
    <xf numFmtId="0" fontId="15" fillId="0" borderId="0" xfId="1" applyFont="1" applyBorder="1" applyAlignment="1" applyProtection="1">
      <alignment vertical="center"/>
      <protection locked="0"/>
    </xf>
    <xf numFmtId="0" fontId="0" fillId="0" borderId="0" xfId="0" applyAlignment="1" applyProtection="1">
      <alignment vertical="center" wrapText="1"/>
      <protection locked="0"/>
    </xf>
    <xf numFmtId="0" fontId="2" fillId="0" borderId="3" xfId="0" applyFont="1" applyBorder="1" applyAlignment="1" applyProtection="1">
      <alignment vertical="center"/>
      <protection locked="0"/>
    </xf>
    <xf numFmtId="0" fontId="14" fillId="0" borderId="30" xfId="0" applyFont="1" applyBorder="1" applyProtection="1">
      <protection locked="0"/>
    </xf>
    <xf numFmtId="1" fontId="0" fillId="9" borderId="45" xfId="0" applyNumberFormat="1" applyFill="1" applyBorder="1" applyAlignment="1">
      <alignment horizontal="center" vertical="center"/>
    </xf>
    <xf numFmtId="1" fontId="0" fillId="9" borderId="46" xfId="0" applyNumberFormat="1" applyFill="1" applyBorder="1" applyAlignment="1">
      <alignment horizontal="center" vertical="center"/>
    </xf>
    <xf numFmtId="0" fontId="7" fillId="6" borderId="35" xfId="0" applyFont="1" applyFill="1" applyBorder="1" applyAlignment="1" applyProtection="1">
      <alignment horizontal="center" vertical="center"/>
      <protection locked="0"/>
    </xf>
    <xf numFmtId="0" fontId="7" fillId="6" borderId="25" xfId="0" applyFont="1" applyFill="1" applyBorder="1" applyAlignment="1" applyProtection="1">
      <alignment horizontal="center" vertical="center"/>
      <protection locked="0"/>
    </xf>
    <xf numFmtId="0" fontId="6" fillId="9" borderId="30" xfId="0" applyFont="1" applyFill="1" applyBorder="1"/>
    <xf numFmtId="0" fontId="0" fillId="9" borderId="7" xfId="0" applyFill="1" applyBorder="1" applyAlignment="1">
      <alignment horizontal="right"/>
    </xf>
    <xf numFmtId="0" fontId="2" fillId="2" borderId="2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8" fillId="0" borderId="0" xfId="0" applyFont="1" applyAlignment="1">
      <alignment horizontal="left" wrapText="1"/>
    </xf>
    <xf numFmtId="0" fontId="8" fillId="0" borderId="5" xfId="0" applyFont="1" applyBorder="1" applyAlignment="1">
      <alignment horizontal="left" wrapText="1"/>
    </xf>
    <xf numFmtId="164" fontId="0" fillId="5" borderId="27" xfId="0" applyNumberFormat="1" applyFill="1" applyBorder="1" applyAlignment="1">
      <alignment horizontal="center" vertical="center"/>
    </xf>
    <xf numFmtId="164" fontId="0" fillId="5" borderId="24" xfId="0" applyNumberFormat="1" applyFill="1" applyBorder="1" applyAlignment="1">
      <alignment horizontal="center" vertical="center"/>
    </xf>
    <xf numFmtId="0" fontId="2" fillId="0" borderId="14" xfId="0" applyFont="1" applyBorder="1" applyAlignment="1">
      <alignment horizontal="left" vertical="center" wrapText="1"/>
    </xf>
    <xf numFmtId="0" fontId="2" fillId="0" borderId="18" xfId="0" applyFont="1" applyBorder="1" applyAlignment="1">
      <alignment horizontal="left"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0" fillId="0" borderId="26" xfId="0" applyBorder="1" applyAlignment="1">
      <alignment horizontal="left" vertical="center" wrapText="1"/>
    </xf>
    <xf numFmtId="0" fontId="15" fillId="0" borderId="26" xfId="1" applyFont="1" applyBorder="1" applyAlignment="1">
      <alignment horizontal="left" vertical="center" wrapText="1"/>
    </xf>
    <xf numFmtId="0" fontId="15" fillId="0" borderId="24" xfId="1" applyFont="1" applyBorder="1" applyAlignment="1">
      <alignment horizontal="left" vertical="center" wrapText="1"/>
    </xf>
    <xf numFmtId="164" fontId="0" fillId="5" borderId="13" xfId="0" applyNumberFormat="1" applyFill="1" applyBorder="1" applyAlignment="1">
      <alignment horizontal="center" vertical="center"/>
    </xf>
    <xf numFmtId="0" fontId="2" fillId="0" borderId="15" xfId="0" applyFont="1" applyBorder="1" applyAlignment="1">
      <alignment horizontal="left" vertical="center" wrapText="1"/>
    </xf>
    <xf numFmtId="0" fontId="0" fillId="0" borderId="1" xfId="0" applyBorder="1" applyAlignment="1">
      <alignment horizontal="center" vertical="center"/>
    </xf>
    <xf numFmtId="0" fontId="0" fillId="0" borderId="6" xfId="0" applyBorder="1" applyAlignment="1">
      <alignment horizontal="center" vertical="center"/>
    </xf>
    <xf numFmtId="0" fontId="2" fillId="2" borderId="21" xfId="0" applyFont="1" applyFill="1" applyBorder="1" applyAlignment="1" applyProtection="1">
      <alignment horizontal="left" vertical="center" wrapText="1"/>
      <protection locked="0"/>
    </xf>
    <xf numFmtId="0" fontId="2" fillId="2" borderId="15" xfId="0" applyFont="1" applyFill="1" applyBorder="1" applyAlignment="1" applyProtection="1">
      <alignment horizontal="left" vertical="center" wrapText="1"/>
      <protection locked="0"/>
    </xf>
    <xf numFmtId="0" fontId="2" fillId="2" borderId="16" xfId="0" applyFont="1" applyFill="1" applyBorder="1" applyAlignment="1" applyProtection="1">
      <alignment horizontal="left" vertical="center" wrapText="1"/>
      <protection locked="0"/>
    </xf>
    <xf numFmtId="0" fontId="2" fillId="2" borderId="14"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22" xfId="0" applyFont="1" applyFill="1" applyBorder="1" applyAlignment="1" applyProtection="1">
      <alignment horizontal="center" vertical="center" wrapText="1"/>
      <protection locked="0"/>
    </xf>
    <xf numFmtId="164" fontId="0" fillId="5" borderId="40" xfId="0" applyNumberFormat="1" applyFill="1" applyBorder="1" applyAlignment="1" applyProtection="1">
      <alignment horizontal="center" vertical="center"/>
      <protection locked="0"/>
    </xf>
    <xf numFmtId="164" fontId="0" fillId="5" borderId="41" xfId="0" applyNumberFormat="1" applyFill="1" applyBorder="1" applyAlignment="1" applyProtection="1">
      <alignment horizontal="center" vertical="center"/>
      <protection locked="0"/>
    </xf>
    <xf numFmtId="164" fontId="0" fillId="9" borderId="1" xfId="0" applyNumberFormat="1" applyFill="1" applyBorder="1" applyAlignment="1">
      <alignment horizontal="center" vertical="center"/>
    </xf>
    <xf numFmtId="164" fontId="0" fillId="9" borderId="44" xfId="0" applyNumberFormat="1" applyFill="1" applyBorder="1" applyAlignment="1">
      <alignment horizontal="center" vertical="center"/>
    </xf>
    <xf numFmtId="0" fontId="16" fillId="0" borderId="47" xfId="0" applyFont="1" applyBorder="1" applyAlignment="1" applyProtection="1">
      <alignment horizontal="left" vertical="center" wrapText="1"/>
      <protection locked="0"/>
    </xf>
    <xf numFmtId="0" fontId="16" fillId="0" borderId="48" xfId="0" applyFont="1" applyBorder="1" applyAlignment="1" applyProtection="1">
      <alignment horizontal="left" vertical="center" wrapText="1"/>
      <protection locked="0"/>
    </xf>
    <xf numFmtId="0" fontId="0" fillId="6" borderId="1" xfId="0" applyFill="1" applyBorder="1" applyAlignment="1" applyProtection="1">
      <alignment horizontal="center" vertical="center" wrapText="1"/>
      <protection locked="0"/>
    </xf>
    <xf numFmtId="0" fontId="0" fillId="6" borderId="6" xfId="0" applyFill="1" applyBorder="1" applyAlignment="1" applyProtection="1">
      <alignment horizontal="center" vertical="center" wrapText="1"/>
      <protection locked="0"/>
    </xf>
    <xf numFmtId="0" fontId="2" fillId="0" borderId="49" xfId="0" applyFont="1" applyBorder="1" applyAlignment="1" applyProtection="1">
      <alignment horizontal="left"/>
      <protection locked="0"/>
    </xf>
    <xf numFmtId="0" fontId="2" fillId="0" borderId="50" xfId="0" applyFont="1" applyBorder="1" applyAlignment="1" applyProtection="1">
      <alignment horizontal="left"/>
      <protection locked="0"/>
    </xf>
    <xf numFmtId="0" fontId="17" fillId="0" borderId="0" xfId="0" applyFont="1" applyAlignment="1" applyProtection="1">
      <alignment horizontal="left" vertical="center" wrapText="1"/>
      <protection locked="0"/>
    </xf>
    <xf numFmtId="0" fontId="7" fillId="0" borderId="0" xfId="0" applyFont="1" applyAlignment="1" applyProtection="1">
      <alignment horizontal="left" vertical="center" wrapText="1"/>
      <protection locked="0"/>
    </xf>
    <xf numFmtId="164" fontId="0" fillId="5" borderId="32" xfId="0" applyNumberFormat="1" applyFill="1" applyBorder="1" applyAlignment="1" applyProtection="1">
      <alignment horizontal="center" vertical="center"/>
      <protection locked="0"/>
    </xf>
    <xf numFmtId="164" fontId="0" fillId="5" borderId="33" xfId="0" applyNumberFormat="1" applyFill="1" applyBorder="1" applyAlignment="1" applyProtection="1">
      <alignment horizontal="center" vertical="center"/>
      <protection locked="0"/>
    </xf>
    <xf numFmtId="0" fontId="2" fillId="0" borderId="14"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12" fillId="0" borderId="22"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12" fillId="0" borderId="37" xfId="0" applyFont="1" applyBorder="1" applyAlignment="1" applyProtection="1">
      <alignment horizontal="left" vertical="center" wrapText="1"/>
      <protection locked="0"/>
    </xf>
    <xf numFmtId="164" fontId="0" fillId="5" borderId="38" xfId="0" applyNumberFormat="1" applyFill="1" applyBorder="1" applyAlignment="1" applyProtection="1">
      <alignment horizontal="center" vertical="center"/>
      <protection locked="0"/>
    </xf>
    <xf numFmtId="164" fontId="0" fillId="5" borderId="24" xfId="0" applyNumberFormat="1" applyFill="1" applyBorder="1" applyAlignment="1" applyProtection="1">
      <alignment horizontal="center" vertical="center"/>
      <protection locked="0"/>
    </xf>
    <xf numFmtId="0" fontId="0" fillId="0" borderId="26" xfId="0" applyBorder="1" applyAlignment="1" applyProtection="1">
      <alignment horizontal="left" vertical="center" wrapText="1"/>
      <protection locked="0"/>
    </xf>
    <xf numFmtId="0" fontId="15" fillId="0" borderId="26" xfId="1" applyFont="1" applyBorder="1" applyAlignment="1" applyProtection="1">
      <alignment horizontal="left" vertical="center" wrapText="1"/>
      <protection locked="0"/>
    </xf>
    <xf numFmtId="0" fontId="15" fillId="0" borderId="39" xfId="1" applyFont="1" applyBorder="1" applyAlignment="1" applyProtection="1">
      <alignment horizontal="left" vertical="center" wrapText="1"/>
      <protection locked="0"/>
    </xf>
    <xf numFmtId="0" fontId="0" fillId="5" borderId="40" xfId="0" applyFill="1" applyBorder="1" applyAlignment="1" applyProtection="1">
      <alignment horizontal="center"/>
      <protection locked="0"/>
    </xf>
    <xf numFmtId="0" fontId="0" fillId="5" borderId="51" xfId="0" applyFill="1" applyBorder="1" applyAlignment="1" applyProtection="1">
      <alignment horizontal="center"/>
      <protection locked="0"/>
    </xf>
    <xf numFmtId="0" fontId="0" fillId="0" borderId="19" xfId="0" applyBorder="1" applyAlignment="1">
      <alignment horizontal="left" vertical="center" wrapText="1"/>
    </xf>
    <xf numFmtId="0" fontId="2" fillId="0" borderId="27" xfId="0" applyFont="1" applyBorder="1" applyAlignment="1">
      <alignment horizontal="left" vertical="center" wrapText="1"/>
    </xf>
    <xf numFmtId="0" fontId="2" fillId="0" borderId="26"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Ashley Mayo" id="{6C031208-8E8A-43D0-9A3E-0D87814C4A60}" userId="S::AMayo@fhi360.org::7b0347e3-e893-48f6-af4a-3fd1d59def47"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1-05-05T14:20:58.41" personId="{6C031208-8E8A-43D0-9A3E-0D87814C4A60}" id="{6C6617E9-2B34-40BF-B3A5-A4F88A41ADEB}">
    <text>Let's just make it general to either of the remaining cohorts so we don't have to update?</text>
  </threadedComment>
  <threadedComment ref="D4" dT="2021-05-05T14:32:12.51" personId="{6C031208-8E8A-43D0-9A3E-0D87814C4A60}" id="{DDFD91B6-6A0C-4E93-9E3E-2F2D82F66255}">
    <text>See comment below - suggest adding EDD based on U/S Scan and basing calculation off of this?</text>
  </threadedComment>
  <threadedComment ref="B6" dT="2021-05-05T14:50:45.83" personId="{6C031208-8E8A-43D0-9A3E-0D87814C4A60}" id="{B7F82F06-4777-4442-8CAF-2C1CD075B68A}">
    <text>It would be great to have a warning message pop up if a scan that was &gt; 28 weeks was entered?  SCHARP may be able to tell us how to do that as they have some warning messages in the visit calendar tool?  See my comment below re: interpreting the eligibility and whether scans from 28 0/7 weeks are allowable.</text>
  </threadedComment>
  <threadedComment ref="D13" dT="2021-05-05T14:31:36.21" personId="{6C031208-8E8A-43D0-9A3E-0D87814C4A60}" id="{E16D359E-1882-41DC-8D0A-D6EFF8CA2AB8}">
    <text>I think we can avoid needing to use this extra calculator if we base the calculation off of EDD based on LMP - EDD based on scan. This will give you the same thing as number of days discrepant based on GA on date of scan, but I think it easier conceptually to understand?  It reduces the number of external calculators needed too, which reduces room for data entry error.</text>
  </threadedComment>
  <threadedComment ref="B24" dT="2021-05-05T14:48:51.91" personId="{6C031208-8E8A-43D0-9A3E-0D87814C4A60}" id="{0A485DE0-3AEE-43F5-AF94-C6EEDBAAB50C}">
    <text>Do we need this row?  We may want to confirm the interpretation of the protocol inclusion criteria as it says "ultrasounds should be preformed no later than the 28th week of gestation" and I don't know if this includes scans done at 28 weeks and 0 days or not.</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1-05-05T14:20:58.41" personId="{6C031208-8E8A-43D0-9A3E-0D87814C4A60}" id="{843F85F8-9EA7-49FA-85ED-1E179840FAE3}">
    <text>Let's just make it general to either of the remaining cohorts so we don't have to update?</text>
  </threadedComment>
  <threadedComment ref="C4" dT="2021-05-05T14:32:12.51" personId="{6C031208-8E8A-43D0-9A3E-0D87814C4A60}" id="{5D8F812C-EC03-43FD-9685-003E16790BEF}">
    <text>See comment below - suggest adding EDD based on U/S Scan and basing calculation off of this?</text>
  </threadedComment>
  <threadedComment ref="C10" dT="2021-05-05T14:31:36.21" personId="{6C031208-8E8A-43D0-9A3E-0D87814C4A60}" id="{956AB111-394F-4DB6-BB25-B2E60F8F30C7}">
    <text>I think we can avoid needing to use this extra calculator if we base the calculation off of EDD based on LMP - EDD based on scan. This will give you the same thing as number of days discrepant based on GA on date of scan, but I think it easier conceptually to understand?  It reduces the number of external calculators needed too, which reduces room for data entry error.</text>
  </threadedComment>
  <threadedComment ref="B11" dT="2021-05-05T14:50:45.83" personId="{6C031208-8E8A-43D0-9A3E-0D87814C4A60}" id="{02A38EB4-FF20-4774-999A-424EDF0B31CB}">
    <text>It would be great to have a warning message pop up if a scan that was &gt; 28 weeks was entered?  SCHARP may be able to tell us how to do that as they have some warning messages in the visit calendar tool?  See my comment below re: interpreting the eligibility and whether scans from 28 0/7 weeks are allowable.</text>
  </threadedComment>
  <threadedComment ref="E11" dT="2021-05-05T14:33:03.48" personId="{6C031208-8E8A-43D0-9A3E-0D87814C4A60}" id="{4EA6A4F8-5D03-49E8-A103-9769D269F11E}">
    <text>Would still need this field so that it was clear what row to reference on the table below. They can type this in from the scan.</text>
  </threadedComment>
  <threadedComment ref="K11" dT="2021-05-05T14:44:09.39" personId="{6C031208-8E8A-43D0-9A3E-0D87814C4A60}" id="{AE197854-96E9-4923-963A-FF50C9CA3F50}">
    <text>This note may get confused with eligibility criteria. Can we say "All ultrasounds must be from 8 weeks GA or later. For cohort 2, ultrasounds should be performed no later than 28 weeks."</text>
  </threadedComment>
  <threadedComment ref="B22" dT="2021-05-05T14:48:51.91" personId="{6C031208-8E8A-43D0-9A3E-0D87814C4A60}" id="{D7692148-FEF6-4ADB-9DF2-1058B2DDEF7E}">
    <text>Do we need this row?  We may want to confirm the interpretation of the protocol inclusion criteria as it says "ultrasounds should be preformed no later than the 28th week of gestation" and I don't know if this includes scans done at 28 weeks and 0 days or not.</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www.perinatology.com/Reference/Fetal%20development.htm" TargetMode="External"/><Relationship Id="rId7" Type="http://schemas.microsoft.com/office/2017/10/relationships/threadedComment" Target="../threadedComments/threadedComment1.xml"/><Relationship Id="rId2" Type="http://schemas.openxmlformats.org/officeDocument/2006/relationships/hyperlink" Target="http://www.perinatology.com/calculators/EDDSono.htm" TargetMode="External"/><Relationship Id="rId1" Type="http://schemas.openxmlformats.org/officeDocument/2006/relationships/hyperlink" Target="https://www.perinatology.com/calculators/Due-Date.ht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perinatology.com/calculators/EDDSono.ht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perinatology.com/Reference/Fetal%20development.htm" TargetMode="External"/><Relationship Id="rId1" Type="http://schemas.openxmlformats.org/officeDocument/2006/relationships/hyperlink" Target="https://www.perinatology.com/calculators/Due-Date.htm" TargetMode="External"/><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7C524-87CA-46DF-AFC4-1F012C5226E8}">
  <dimension ref="B1:O25"/>
  <sheetViews>
    <sheetView topLeftCell="A4" zoomScale="120" zoomScaleNormal="121" zoomScalePageLayoutView="120" workbookViewId="0">
      <selection activeCell="L19" sqref="L19"/>
    </sheetView>
  </sheetViews>
  <sheetFormatPr defaultColWidth="9.140625" defaultRowHeight="15" x14ac:dyDescent="0.25"/>
  <cols>
    <col min="1" max="1" width="6" customWidth="1"/>
    <col min="2" max="2" width="7.5703125" customWidth="1"/>
    <col min="3" max="3" width="5.7109375" customWidth="1"/>
    <col min="4" max="4" width="19.5703125" customWidth="1"/>
    <col min="5" max="5" width="8.42578125" customWidth="1"/>
    <col min="6" max="6" width="11.140625" customWidth="1"/>
    <col min="7" max="7" width="4.42578125" customWidth="1"/>
    <col min="8" max="8" width="9.5703125" customWidth="1"/>
    <col min="9" max="10" width="10.42578125" hidden="1" customWidth="1"/>
    <col min="11" max="11" width="8.28515625" hidden="1" customWidth="1"/>
    <col min="12" max="12" width="24" customWidth="1"/>
    <col min="13" max="13" width="17.140625" customWidth="1"/>
    <col min="14" max="14" width="22.85546875" customWidth="1"/>
    <col min="15" max="15" width="1.5703125" customWidth="1"/>
    <col min="17" max="17" width="15.5703125" customWidth="1"/>
  </cols>
  <sheetData>
    <row r="1" spans="2:15" ht="21" x14ac:dyDescent="0.35">
      <c r="B1" s="3" t="s">
        <v>0</v>
      </c>
      <c r="C1" s="3"/>
      <c r="N1" s="53" t="s">
        <v>1</v>
      </c>
    </row>
    <row r="2" spans="2:15" ht="34.5" customHeight="1" thickBot="1" x14ac:dyDescent="0.3">
      <c r="B2" s="134" t="s">
        <v>2</v>
      </c>
      <c r="C2" s="134"/>
      <c r="D2" s="134"/>
      <c r="E2" s="134"/>
      <c r="F2" s="134"/>
      <c r="G2" s="134"/>
      <c r="H2" s="134"/>
      <c r="I2" s="134"/>
      <c r="J2" s="134"/>
      <c r="K2" s="134"/>
      <c r="L2" s="134"/>
      <c r="M2" s="135"/>
      <c r="N2" s="52"/>
    </row>
    <row r="3" spans="2:15" ht="12.75" customHeight="1" x14ac:dyDescent="0.25"/>
    <row r="4" spans="2:15" ht="29.25" customHeight="1" x14ac:dyDescent="0.25">
      <c r="B4" s="136">
        <v>44317</v>
      </c>
      <c r="C4" s="137"/>
      <c r="D4" s="35" t="s">
        <v>3</v>
      </c>
      <c r="E4" s="32"/>
      <c r="F4" s="32"/>
      <c r="G4" s="32"/>
      <c r="H4" s="32"/>
      <c r="I4" s="32"/>
      <c r="J4" s="32"/>
      <c r="K4" s="32"/>
      <c r="L4" s="32"/>
      <c r="M4" s="32"/>
      <c r="N4" s="32"/>
      <c r="O4" s="30"/>
    </row>
    <row r="5" spans="2:15" ht="16.5" customHeight="1" x14ac:dyDescent="0.25">
      <c r="B5" s="67" t="s">
        <v>4</v>
      </c>
      <c r="C5" s="67" t="s">
        <v>5</v>
      </c>
      <c r="D5" s="138" t="s">
        <v>6</v>
      </c>
      <c r="E5" s="32"/>
      <c r="F5" s="140" t="s">
        <v>7</v>
      </c>
      <c r="G5" s="140"/>
      <c r="H5" s="140"/>
      <c r="I5" s="140"/>
      <c r="J5" s="140"/>
      <c r="K5" s="140"/>
      <c r="L5" s="140"/>
      <c r="M5" s="140"/>
      <c r="N5" s="140"/>
      <c r="O5" s="141"/>
    </row>
    <row r="6" spans="2:15" ht="30" customHeight="1" x14ac:dyDescent="0.25">
      <c r="B6" s="54">
        <v>28</v>
      </c>
      <c r="C6" s="55">
        <v>3</v>
      </c>
      <c r="D6" s="139"/>
      <c r="E6" s="42">
        <f>dtGA_US*7+C6</f>
        <v>199</v>
      </c>
      <c r="F6" s="142"/>
      <c r="G6" s="142"/>
      <c r="H6" s="142"/>
      <c r="I6" s="142"/>
      <c r="J6" s="142"/>
      <c r="K6" s="142"/>
      <c r="L6" s="142"/>
      <c r="M6" s="142"/>
      <c r="N6" s="142"/>
      <c r="O6" s="143"/>
    </row>
    <row r="7" spans="2:15" ht="41.25" customHeight="1" x14ac:dyDescent="0.25">
      <c r="B7" s="136">
        <v>44429</v>
      </c>
      <c r="C7" s="137"/>
      <c r="D7" s="58" t="s">
        <v>8</v>
      </c>
      <c r="E7" s="32"/>
      <c r="F7" s="144" t="s">
        <v>9</v>
      </c>
      <c r="G7" s="144"/>
      <c r="H7" s="144"/>
      <c r="I7" s="144"/>
      <c r="J7" s="144"/>
      <c r="K7" s="144"/>
      <c r="L7" s="144"/>
      <c r="M7" s="145" t="s">
        <v>10</v>
      </c>
      <c r="N7" s="145"/>
      <c r="O7" s="146"/>
    </row>
    <row r="8" spans="2:15" ht="21" customHeight="1" x14ac:dyDescent="0.25"/>
    <row r="9" spans="2:15" x14ac:dyDescent="0.25">
      <c r="B9" s="147">
        <v>44484</v>
      </c>
      <c r="C9" s="147"/>
      <c r="D9" s="57" t="s">
        <v>11</v>
      </c>
      <c r="E9" s="32"/>
      <c r="F9" s="32"/>
      <c r="G9" s="32"/>
      <c r="H9" s="32"/>
      <c r="I9" s="32"/>
      <c r="J9" s="32"/>
      <c r="K9" s="32"/>
      <c r="L9" s="32"/>
      <c r="M9" s="32"/>
      <c r="N9" s="32"/>
      <c r="O9" s="30"/>
    </row>
    <row r="10" spans="2:15" ht="36.75" customHeight="1" x14ac:dyDescent="0.25">
      <c r="B10" s="136">
        <v>44399</v>
      </c>
      <c r="C10" s="137"/>
      <c r="D10" s="57" t="s">
        <v>12</v>
      </c>
      <c r="E10" s="32"/>
      <c r="F10" s="144" t="s">
        <v>13</v>
      </c>
      <c r="G10" s="144"/>
      <c r="H10" s="144"/>
      <c r="I10" s="144"/>
      <c r="J10" s="144"/>
      <c r="K10" s="144"/>
      <c r="L10" s="144"/>
      <c r="M10" s="63" t="s">
        <v>14</v>
      </c>
      <c r="N10" s="32"/>
      <c r="O10" s="30"/>
    </row>
    <row r="12" spans="2:15" hidden="1" x14ac:dyDescent="0.25">
      <c r="B12" s="29"/>
      <c r="C12" s="29"/>
      <c r="D12" s="29"/>
      <c r="E12" s="2"/>
    </row>
    <row r="13" spans="2:15" ht="39" hidden="1" customHeight="1" x14ac:dyDescent="0.25">
      <c r="B13" s="45">
        <v>28</v>
      </c>
      <c r="C13" s="45"/>
      <c r="D13" s="46">
        <v>1</v>
      </c>
      <c r="E13" s="38">
        <f>dtGA_LMP*7+D13</f>
        <v>197</v>
      </c>
      <c r="F13" s="138" t="s">
        <v>15</v>
      </c>
      <c r="G13" s="148"/>
      <c r="H13" s="148"/>
      <c r="I13" s="39"/>
      <c r="J13" s="39"/>
      <c r="K13" s="39"/>
      <c r="L13" s="40" t="s">
        <v>16</v>
      </c>
      <c r="M13" s="41" t="s">
        <v>17</v>
      </c>
      <c r="N13" s="31"/>
    </row>
    <row r="14" spans="2:15" ht="15.75" thickBot="1" x14ac:dyDescent="0.3"/>
    <row r="15" spans="2:15" x14ac:dyDescent="0.25">
      <c r="B15" s="149" t="s">
        <v>18</v>
      </c>
      <c r="C15" s="47">
        <f>ABS(dtEDD_LMP-B7)</f>
        <v>30</v>
      </c>
      <c r="D15" s="59" t="s">
        <v>19</v>
      </c>
      <c r="E15" s="59"/>
      <c r="F15" s="59"/>
      <c r="G15" s="59"/>
      <c r="H15" s="64"/>
      <c r="I15" s="48"/>
      <c r="J15" s="49"/>
    </row>
    <row r="16" spans="2:15" ht="15.75" thickBot="1" x14ac:dyDescent="0.3">
      <c r="B16" s="150"/>
      <c r="C16" s="16" t="str">
        <f>IF(MAX(ABS(dtLMP-dtEDD_LMP),ABS(dtLMP-dtEDD_LMP))&gt;VLOOKUP($E$6,$I$20:$K$24,3,TRUE),"YES","NO")</f>
        <v>YES</v>
      </c>
      <c r="D16" s="60" t="s">
        <v>20</v>
      </c>
      <c r="E16" s="61"/>
      <c r="F16" s="61"/>
      <c r="G16" s="61"/>
      <c r="H16" s="65"/>
      <c r="I16" s="7"/>
      <c r="J16" s="8"/>
    </row>
    <row r="17" spans="2:14" ht="15.75" thickBot="1" x14ac:dyDescent="0.3"/>
    <row r="18" spans="2:14" x14ac:dyDescent="0.25">
      <c r="B18" s="9" t="s">
        <v>21</v>
      </c>
      <c r="C18" s="56"/>
      <c r="D18" s="10"/>
      <c r="E18" s="10"/>
      <c r="F18" s="10"/>
      <c r="G18" s="10"/>
      <c r="H18" s="11"/>
      <c r="I18" s="10"/>
      <c r="J18" s="10"/>
      <c r="K18" s="11"/>
    </row>
    <row r="19" spans="2:14" s="1" customFormat="1" ht="48.75" customHeight="1" x14ac:dyDescent="0.25">
      <c r="B19" s="129" t="s">
        <v>22</v>
      </c>
      <c r="C19" s="130"/>
      <c r="D19" s="131"/>
      <c r="E19" s="132" t="s">
        <v>23</v>
      </c>
      <c r="F19" s="130"/>
      <c r="G19" s="130"/>
      <c r="H19" s="133"/>
      <c r="I19" s="12"/>
      <c r="J19" s="12"/>
      <c r="K19" s="13"/>
      <c r="M19" s="50"/>
    </row>
    <row r="20" spans="2:14" ht="15.75" thickBot="1" x14ac:dyDescent="0.3">
      <c r="B20" s="4" t="s">
        <v>24</v>
      </c>
      <c r="D20" s="21"/>
      <c r="E20" s="19"/>
      <c r="F20" t="s">
        <v>25</v>
      </c>
      <c r="G20">
        <v>5</v>
      </c>
      <c r="H20" s="5" t="s">
        <v>5</v>
      </c>
      <c r="I20">
        <v>0</v>
      </c>
      <c r="J20">
        <v>62</v>
      </c>
      <c r="K20">
        <v>5</v>
      </c>
    </row>
    <row r="21" spans="2:14" x14ac:dyDescent="0.25">
      <c r="B21" s="4" t="s">
        <v>26</v>
      </c>
      <c r="D21" s="21"/>
      <c r="E21" s="19"/>
      <c r="F21" t="s">
        <v>25</v>
      </c>
      <c r="G21">
        <v>7</v>
      </c>
      <c r="H21" s="5" t="s">
        <v>5</v>
      </c>
      <c r="I21">
        <v>63</v>
      </c>
      <c r="J21">
        <v>111</v>
      </c>
      <c r="K21">
        <v>7</v>
      </c>
      <c r="M21" s="17" t="s">
        <v>27</v>
      </c>
    </row>
    <row r="22" spans="2:14" x14ac:dyDescent="0.25">
      <c r="B22" s="4" t="s">
        <v>28</v>
      </c>
      <c r="D22" s="21"/>
      <c r="E22" s="19"/>
      <c r="F22" t="s">
        <v>25</v>
      </c>
      <c r="G22">
        <v>10</v>
      </c>
      <c r="H22" s="5" t="s">
        <v>5</v>
      </c>
      <c r="I22">
        <v>112</v>
      </c>
      <c r="J22">
        <v>153</v>
      </c>
      <c r="K22">
        <v>10</v>
      </c>
      <c r="M22" s="51"/>
    </row>
    <row r="23" spans="2:14" ht="15.75" thickBot="1" x14ac:dyDescent="0.3">
      <c r="B23" s="4" t="s">
        <v>29</v>
      </c>
      <c r="D23" s="21"/>
      <c r="E23" s="19"/>
      <c r="F23" t="s">
        <v>25</v>
      </c>
      <c r="G23">
        <v>14</v>
      </c>
      <c r="H23" s="5" t="s">
        <v>5</v>
      </c>
      <c r="I23">
        <v>154</v>
      </c>
      <c r="J23">
        <v>195</v>
      </c>
      <c r="K23">
        <v>14</v>
      </c>
      <c r="M23" s="18"/>
    </row>
    <row r="24" spans="2:14" ht="15.75" thickBot="1" x14ac:dyDescent="0.3">
      <c r="B24" s="62" t="s">
        <v>30</v>
      </c>
      <c r="C24" s="7"/>
      <c r="D24" s="24"/>
      <c r="E24" s="20"/>
      <c r="F24" s="7" t="s">
        <v>25</v>
      </c>
      <c r="G24" s="7">
        <v>21</v>
      </c>
      <c r="H24" s="8" t="s">
        <v>5</v>
      </c>
      <c r="I24" s="7">
        <v>196</v>
      </c>
      <c r="J24" s="7">
        <v>999</v>
      </c>
      <c r="K24" s="7">
        <v>21</v>
      </c>
    </row>
    <row r="25" spans="2:14" x14ac:dyDescent="0.25">
      <c r="N25" s="66" t="s">
        <v>31</v>
      </c>
    </row>
  </sheetData>
  <mergeCells count="14">
    <mergeCell ref="B19:D19"/>
    <mergeCell ref="E19:H19"/>
    <mergeCell ref="B2:M2"/>
    <mergeCell ref="B4:C4"/>
    <mergeCell ref="D5:D6"/>
    <mergeCell ref="F5:O6"/>
    <mergeCell ref="B7:C7"/>
    <mergeCell ref="F7:L7"/>
    <mergeCell ref="M7:O7"/>
    <mergeCell ref="B9:C9"/>
    <mergeCell ref="B10:C10"/>
    <mergeCell ref="F10:L10"/>
    <mergeCell ref="F13:H13"/>
    <mergeCell ref="B15:B16"/>
  </mergeCells>
  <hyperlinks>
    <hyperlink ref="M10" r:id="rId1" display="https://www.perinatology.com/calculators/Due-Date.htm" xr:uid="{913A7547-C875-4422-AD6E-FA6A7E3B8D00}"/>
    <hyperlink ref="M7" r:id="rId2" display="http://www.perinatology.com/calculators/EDDSono.htm" xr:uid="{25F13607-A800-4F61-9FF8-D346EFA1CB5A}"/>
    <hyperlink ref="M13" r:id="rId3" display="https://www.perinatology.com/Reference/Fetal development.htm" xr:uid="{015F7F22-4505-4EDA-9851-518083F1014C}"/>
  </hyperlinks>
  <pageMargins left="0.7" right="0.7" top="0.75" bottom="0.75" header="0.3" footer="0.3"/>
  <pageSetup paperSize="9" orientation="landscape"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2163B-9761-44EF-B2E5-7D71C6AA6E68}">
  <dimension ref="B1:V23"/>
  <sheetViews>
    <sheetView tabSelected="1" zoomScale="110" zoomScaleNormal="110" zoomScalePageLayoutView="70" workbookViewId="0">
      <selection activeCell="M14" sqref="M14:O15"/>
    </sheetView>
  </sheetViews>
  <sheetFormatPr defaultColWidth="9.140625" defaultRowHeight="15" x14ac:dyDescent="0.25"/>
  <cols>
    <col min="1" max="1" width="3.42578125" style="69" customWidth="1"/>
    <col min="2" max="2" width="9.42578125" style="69" customWidth="1"/>
    <col min="3" max="3" width="7.85546875" style="69" customWidth="1"/>
    <col min="4" max="4" width="22.28515625" style="69" customWidth="1"/>
    <col min="5" max="5" width="8.42578125" style="69" hidden="1" customWidth="1"/>
    <col min="6" max="6" width="11.140625" style="69" customWidth="1"/>
    <col min="7" max="7" width="4.42578125" style="69" customWidth="1"/>
    <col min="8" max="8" width="13.5703125" style="69" customWidth="1"/>
    <col min="9" max="11" width="10.42578125" style="69" hidden="1" customWidth="1"/>
    <col min="12" max="12" width="8.28515625" style="69" hidden="1" customWidth="1"/>
    <col min="13" max="13" width="16.28515625" style="69" customWidth="1"/>
    <col min="14" max="14" width="17.140625" style="69" customWidth="1"/>
    <col min="15" max="15" width="14.85546875" style="69" customWidth="1"/>
    <col min="16" max="16" width="7" style="69" customWidth="1"/>
    <col min="17" max="17" width="9.140625" style="69"/>
    <col min="18" max="18" width="15.5703125" style="69" customWidth="1"/>
    <col min="19" max="16384" width="9.140625" style="69"/>
  </cols>
  <sheetData>
    <row r="1" spans="2:22" ht="21" x14ac:dyDescent="0.35">
      <c r="B1" s="68" t="s">
        <v>32</v>
      </c>
      <c r="C1" s="68"/>
      <c r="O1" s="165" t="s">
        <v>33</v>
      </c>
      <c r="P1" s="166"/>
    </row>
    <row r="2" spans="2:22" ht="34.5" customHeight="1" thickBot="1" x14ac:dyDescent="0.3">
      <c r="B2" s="168" t="s">
        <v>34</v>
      </c>
      <c r="C2" s="168"/>
      <c r="D2" s="168"/>
      <c r="E2" s="168"/>
      <c r="F2" s="168"/>
      <c r="G2" s="168"/>
      <c r="H2" s="168"/>
      <c r="I2" s="168"/>
      <c r="J2" s="168"/>
      <c r="K2" s="168"/>
      <c r="L2" s="168"/>
      <c r="M2" s="168"/>
      <c r="N2" s="168"/>
      <c r="O2" s="182"/>
      <c r="P2" s="183"/>
    </row>
    <row r="3" spans="2:22" ht="12.75" customHeight="1" thickBot="1" x14ac:dyDescent="0.3"/>
    <row r="4" spans="2:22" ht="29.25" customHeight="1" x14ac:dyDescent="0.25">
      <c r="B4" s="169">
        <v>45524</v>
      </c>
      <c r="C4" s="170"/>
      <c r="D4" s="109" t="s">
        <v>3</v>
      </c>
      <c r="E4" s="77"/>
      <c r="F4" s="77"/>
      <c r="G4" s="77"/>
      <c r="H4" s="77"/>
      <c r="I4" s="77"/>
      <c r="J4" s="77"/>
      <c r="K4" s="77"/>
      <c r="L4" s="77"/>
      <c r="M4" s="77"/>
      <c r="N4" s="77"/>
      <c r="O4" s="77"/>
      <c r="P4" s="78"/>
    </row>
    <row r="5" spans="2:22" ht="16.5" customHeight="1" x14ac:dyDescent="0.25">
      <c r="B5" s="110" t="s">
        <v>4</v>
      </c>
      <c r="C5" s="71" t="s">
        <v>5</v>
      </c>
      <c r="D5" s="171" t="s">
        <v>6</v>
      </c>
      <c r="E5" s="70"/>
      <c r="F5" s="173"/>
      <c r="G5" s="173"/>
      <c r="H5" s="173"/>
      <c r="I5" s="173"/>
      <c r="J5" s="173"/>
      <c r="K5" s="173"/>
      <c r="L5" s="173"/>
      <c r="M5" s="173"/>
      <c r="N5" s="173"/>
      <c r="O5" s="173"/>
      <c r="P5" s="174"/>
    </row>
    <row r="6" spans="2:22" ht="31.5" customHeight="1" x14ac:dyDescent="0.25">
      <c r="B6" s="111">
        <v>12</v>
      </c>
      <c r="C6" s="72">
        <v>1</v>
      </c>
      <c r="D6" s="172"/>
      <c r="E6" s="73">
        <f>dtGA_US*7+C6</f>
        <v>85</v>
      </c>
      <c r="F6" s="175"/>
      <c r="G6" s="175"/>
      <c r="H6" s="175"/>
      <c r="I6" s="175"/>
      <c r="J6" s="175"/>
      <c r="K6" s="175"/>
      <c r="L6" s="175"/>
      <c r="M6" s="175"/>
      <c r="N6" s="175"/>
      <c r="O6" s="175"/>
      <c r="P6" s="176"/>
    </row>
    <row r="7" spans="2:22" ht="41.25" customHeight="1" x14ac:dyDescent="0.25">
      <c r="B7" s="177">
        <v>45719</v>
      </c>
      <c r="C7" s="178"/>
      <c r="D7" s="74" t="s">
        <v>8</v>
      </c>
      <c r="E7" s="70"/>
      <c r="F7" s="179" t="s">
        <v>9</v>
      </c>
      <c r="G7" s="179"/>
      <c r="H7" s="179"/>
      <c r="I7" s="179"/>
      <c r="J7" s="179"/>
      <c r="K7" s="179"/>
      <c r="L7" s="179"/>
      <c r="M7" s="179"/>
      <c r="N7" s="180" t="s">
        <v>10</v>
      </c>
      <c r="O7" s="180"/>
      <c r="P7" s="181"/>
      <c r="R7" s="105"/>
    </row>
    <row r="8" spans="2:22" ht="21.6" customHeight="1" thickBot="1" x14ac:dyDescent="0.3">
      <c r="B8" s="157">
        <v>45427</v>
      </c>
      <c r="C8" s="158"/>
      <c r="D8" s="112" t="s">
        <v>11</v>
      </c>
      <c r="E8" s="113"/>
      <c r="F8" s="113"/>
      <c r="G8" s="113"/>
      <c r="H8" s="113"/>
      <c r="I8" s="113"/>
      <c r="J8" s="113"/>
      <c r="K8" s="113"/>
      <c r="L8" s="113"/>
      <c r="M8" s="113"/>
      <c r="N8" s="113"/>
      <c r="O8" s="113"/>
      <c r="P8" s="114"/>
    </row>
    <row r="9" spans="2:22" ht="15.75" thickBot="1" x14ac:dyDescent="0.3">
      <c r="B9" s="106"/>
      <c r="C9" s="107"/>
      <c r="D9" s="108"/>
      <c r="P9" s="95"/>
    </row>
    <row r="10" spans="2:22" ht="25.15" customHeight="1" x14ac:dyDescent="0.25">
      <c r="B10" s="159">
        <f>dtLMP+280</f>
        <v>45707</v>
      </c>
      <c r="C10" s="160"/>
      <c r="D10" s="121" t="s">
        <v>12</v>
      </c>
      <c r="E10" s="115"/>
      <c r="F10" s="120"/>
      <c r="G10" s="120"/>
      <c r="H10" s="120"/>
      <c r="I10" s="120"/>
      <c r="J10" s="120"/>
      <c r="K10" s="120"/>
      <c r="L10" s="120"/>
      <c r="M10" s="120"/>
      <c r="N10" s="119"/>
    </row>
    <row r="11" spans="2:22" ht="15" customHeight="1" x14ac:dyDescent="0.25">
      <c r="B11" s="125" t="s">
        <v>4</v>
      </c>
      <c r="C11" s="126" t="s">
        <v>5</v>
      </c>
      <c r="D11" s="161" t="s">
        <v>35</v>
      </c>
      <c r="E11" s="116">
        <f>(40*7)-(dtEDD_LMP-dtLastScan)</f>
        <v>97</v>
      </c>
      <c r="F11" s="120"/>
      <c r="G11" s="120"/>
      <c r="H11" s="120"/>
      <c r="I11" s="120"/>
      <c r="J11" s="120"/>
      <c r="K11" s="120"/>
      <c r="L11" s="120"/>
      <c r="M11" s="120"/>
      <c r="N11" s="117"/>
    </row>
    <row r="12" spans="2:22" ht="15.75" thickBot="1" x14ac:dyDescent="0.3">
      <c r="B12" s="123">
        <f>ROUNDDOWN(E11/7,0)</f>
        <v>13</v>
      </c>
      <c r="C12" s="124">
        <f>MOD(E11,7)</f>
        <v>6</v>
      </c>
      <c r="D12" s="162"/>
      <c r="E12" s="118">
        <f>B12*7+C12</f>
        <v>97</v>
      </c>
      <c r="F12" s="120"/>
      <c r="G12" s="120"/>
      <c r="H12" s="120"/>
      <c r="I12" s="120"/>
      <c r="J12" s="120"/>
      <c r="K12" s="120"/>
      <c r="L12" s="120"/>
      <c r="M12" s="120"/>
    </row>
    <row r="13" spans="2:22" ht="15.75" thickBot="1" x14ac:dyDescent="0.3"/>
    <row r="14" spans="2:22" ht="18.75" customHeight="1" x14ac:dyDescent="0.25">
      <c r="B14" s="163" t="s">
        <v>36</v>
      </c>
      <c r="C14" s="127">
        <f>ABS(E6-E12)</f>
        <v>12</v>
      </c>
      <c r="D14" s="122" t="s">
        <v>19</v>
      </c>
      <c r="E14" s="75"/>
      <c r="F14" s="75"/>
      <c r="G14" s="75"/>
      <c r="H14" s="76"/>
      <c r="I14" s="77"/>
      <c r="J14" s="78"/>
      <c r="M14" s="167" t="s">
        <v>48</v>
      </c>
      <c r="N14" s="167"/>
      <c r="O14" s="167"/>
      <c r="P14" s="79"/>
      <c r="Q14" s="79"/>
      <c r="R14" s="79"/>
      <c r="S14" s="79"/>
      <c r="T14" s="79"/>
      <c r="U14" s="79"/>
      <c r="V14" s="79"/>
    </row>
    <row r="15" spans="2:22" ht="22.9" customHeight="1" thickBot="1" x14ac:dyDescent="0.3">
      <c r="B15" s="164"/>
      <c r="C15" s="128" t="str">
        <f>IF(C14&gt;VLOOKUP("Y",$K$19:$L$23,2,FALSE),"YES","NO")</f>
        <v>YES</v>
      </c>
      <c r="D15" s="80" t="s">
        <v>20</v>
      </c>
      <c r="E15" s="81"/>
      <c r="F15" s="81"/>
      <c r="G15" s="81"/>
      <c r="H15" s="82"/>
      <c r="J15" s="83"/>
      <c r="M15" s="167"/>
      <c r="N15" s="167"/>
      <c r="O15" s="167"/>
      <c r="P15" s="79"/>
      <c r="Q15" s="79"/>
      <c r="R15" s="79"/>
      <c r="S15" s="79"/>
      <c r="T15" s="79"/>
      <c r="U15" s="79"/>
      <c r="V15" s="79"/>
    </row>
    <row r="16" spans="2:22" ht="15.75" thickBot="1" x14ac:dyDescent="0.3">
      <c r="B16" s="84"/>
      <c r="C16" s="85"/>
    </row>
    <row r="17" spans="2:15" x14ac:dyDescent="0.25">
      <c r="B17" s="86" t="s">
        <v>21</v>
      </c>
      <c r="C17" s="87"/>
      <c r="D17" s="88"/>
      <c r="E17" s="88"/>
      <c r="F17" s="88"/>
      <c r="G17" s="88"/>
      <c r="H17" s="89"/>
      <c r="I17" s="88"/>
      <c r="J17" s="88"/>
      <c r="K17" s="88"/>
      <c r="L17" s="89"/>
    </row>
    <row r="18" spans="2:15" s="92" customFormat="1" ht="41.25" customHeight="1" x14ac:dyDescent="0.25">
      <c r="B18" s="151" t="s">
        <v>37</v>
      </c>
      <c r="C18" s="152"/>
      <c r="D18" s="153"/>
      <c r="E18" s="154" t="s">
        <v>23</v>
      </c>
      <c r="F18" s="155"/>
      <c r="G18" s="155"/>
      <c r="H18" s="156"/>
      <c r="I18" s="90"/>
      <c r="J18" s="90"/>
      <c r="K18" s="90"/>
      <c r="L18" s="91"/>
      <c r="N18" s="93"/>
    </row>
    <row r="19" spans="2:15" ht="15.75" thickBot="1" x14ac:dyDescent="0.3">
      <c r="B19" s="94" t="s">
        <v>24</v>
      </c>
      <c r="D19" s="95"/>
      <c r="E19" s="96"/>
      <c r="F19" s="69" t="s">
        <v>25</v>
      </c>
      <c r="G19" s="69">
        <v>5</v>
      </c>
      <c r="H19" s="83" t="s">
        <v>5</v>
      </c>
      <c r="I19" s="69">
        <v>0</v>
      </c>
      <c r="J19" s="69">
        <v>62</v>
      </c>
      <c r="K19" s="69" t="str">
        <f>IF(AND($E$12&gt;I19,$E$12&lt;=J19),"Y","N")</f>
        <v>N</v>
      </c>
      <c r="L19" s="69">
        <v>5</v>
      </c>
    </row>
    <row r="20" spans="2:15" x14ac:dyDescent="0.25">
      <c r="B20" s="94" t="s">
        <v>26</v>
      </c>
      <c r="D20" s="95"/>
      <c r="E20" s="96"/>
      <c r="F20" s="69" t="s">
        <v>25</v>
      </c>
      <c r="G20" s="69">
        <v>7</v>
      </c>
      <c r="H20" s="83" t="s">
        <v>5</v>
      </c>
      <c r="I20" s="69">
        <v>63</v>
      </c>
      <c r="J20" s="69">
        <v>111</v>
      </c>
      <c r="K20" s="69" t="str">
        <f>IF(AND($E$12&gt;I20,$E$12&lt;=J20),"Y","N")</f>
        <v>Y</v>
      </c>
      <c r="L20" s="69">
        <v>7</v>
      </c>
      <c r="N20" s="97" t="s">
        <v>27</v>
      </c>
      <c r="O20" s="98"/>
    </row>
    <row r="21" spans="2:15" x14ac:dyDescent="0.25">
      <c r="B21" s="94" t="s">
        <v>28</v>
      </c>
      <c r="D21" s="95"/>
      <c r="E21" s="96"/>
      <c r="F21" s="69" t="s">
        <v>25</v>
      </c>
      <c r="G21" s="69">
        <v>10</v>
      </c>
      <c r="H21" s="83" t="s">
        <v>5</v>
      </c>
      <c r="I21" s="69">
        <v>112</v>
      </c>
      <c r="J21" s="69">
        <v>153</v>
      </c>
      <c r="K21" s="69" t="str">
        <f>IF(AND($E$12&gt;I21,$E$12&lt;=J21),"Y","N")</f>
        <v>N</v>
      </c>
      <c r="L21" s="69">
        <v>10</v>
      </c>
      <c r="N21" s="94"/>
      <c r="O21" s="83"/>
    </row>
    <row r="22" spans="2:15" ht="15.75" thickBot="1" x14ac:dyDescent="0.3">
      <c r="B22" s="94" t="s">
        <v>29</v>
      </c>
      <c r="D22" s="95"/>
      <c r="E22" s="96"/>
      <c r="F22" s="69" t="s">
        <v>25</v>
      </c>
      <c r="G22" s="69">
        <v>14</v>
      </c>
      <c r="H22" s="83" t="s">
        <v>5</v>
      </c>
      <c r="I22" s="69">
        <v>154</v>
      </c>
      <c r="J22" s="69">
        <v>195</v>
      </c>
      <c r="K22" s="69" t="str">
        <f>IF(AND($E$12&gt;I22,$E$12&lt;=J22),"Y","N")</f>
        <v>N</v>
      </c>
      <c r="L22" s="69">
        <v>14</v>
      </c>
      <c r="N22" s="99"/>
      <c r="O22" s="100"/>
    </row>
    <row r="23" spans="2:15" ht="15.75" thickBot="1" x14ac:dyDescent="0.3">
      <c r="B23" s="101" t="s">
        <v>30</v>
      </c>
      <c r="C23" s="102"/>
      <c r="D23" s="103"/>
      <c r="E23" s="104"/>
      <c r="F23" s="102" t="s">
        <v>25</v>
      </c>
      <c r="G23" s="102">
        <v>21</v>
      </c>
      <c r="H23" s="100" t="s">
        <v>5</v>
      </c>
      <c r="I23" s="102">
        <v>196</v>
      </c>
      <c r="J23" s="102">
        <v>999</v>
      </c>
      <c r="K23" s="69" t="str">
        <f>IF(AND($E$12&gt;I23,$E$12&lt;=J23),"Y","N")</f>
        <v>N</v>
      </c>
      <c r="L23" s="102">
        <v>21</v>
      </c>
      <c r="O23" s="85" t="s">
        <v>47</v>
      </c>
    </row>
  </sheetData>
  <mergeCells count="16">
    <mergeCell ref="O1:P1"/>
    <mergeCell ref="M14:O15"/>
    <mergeCell ref="B2:N2"/>
    <mergeCell ref="B4:C4"/>
    <mergeCell ref="D5:D6"/>
    <mergeCell ref="F5:P6"/>
    <mergeCell ref="B7:C7"/>
    <mergeCell ref="F7:M7"/>
    <mergeCell ref="N7:P7"/>
    <mergeCell ref="O2:P2"/>
    <mergeCell ref="B18:D18"/>
    <mergeCell ref="E18:H18"/>
    <mergeCell ref="B8:C8"/>
    <mergeCell ref="B10:C10"/>
    <mergeCell ref="D11:D12"/>
    <mergeCell ref="B14:B15"/>
  </mergeCells>
  <hyperlinks>
    <hyperlink ref="N7" r:id="rId1" display="http://www.perinatology.com/calculators/EDDSono.htm" xr:uid="{A6D5D798-5F4A-4996-8C9F-B87A9963B6E5}"/>
  </hyperlinks>
  <pageMargins left="0.7" right="0.7"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59DC8-1B26-4DD5-9253-6FAA1FB563D8}">
  <dimension ref="B1:N24"/>
  <sheetViews>
    <sheetView topLeftCell="A8" zoomScale="130" zoomScaleNormal="121" zoomScalePageLayoutView="130" workbookViewId="0">
      <selection activeCell="B11" sqref="B11"/>
    </sheetView>
  </sheetViews>
  <sheetFormatPr defaultColWidth="9.140625" defaultRowHeight="15" x14ac:dyDescent="0.25"/>
  <cols>
    <col min="1" max="1" width="6" customWidth="1"/>
    <col min="2" max="2" width="13.28515625" customWidth="1"/>
    <col min="3" max="3" width="12.5703125" customWidth="1"/>
    <col min="4" max="4" width="8.42578125" customWidth="1"/>
    <col min="5" max="5" width="11.140625" customWidth="1"/>
    <col min="6" max="6" width="4.42578125" customWidth="1"/>
    <col min="7" max="7" width="9.5703125" customWidth="1"/>
    <col min="8" max="9" width="10.42578125" customWidth="1"/>
    <col min="10" max="10" width="8.28515625" customWidth="1"/>
    <col min="11" max="11" width="39.42578125" customWidth="1"/>
    <col min="12" max="12" width="20.7109375" customWidth="1"/>
    <col min="13" max="13" width="8.7109375" customWidth="1"/>
    <col min="14" max="14" width="4.5703125" customWidth="1"/>
    <col min="15" max="15" width="26.5703125" customWidth="1"/>
    <col min="17" max="17" width="15.5703125" customWidth="1"/>
  </cols>
  <sheetData>
    <row r="1" spans="2:14" ht="21" x14ac:dyDescent="0.35">
      <c r="B1" s="3" t="s">
        <v>38</v>
      </c>
      <c r="L1" s="53" t="s">
        <v>1</v>
      </c>
    </row>
    <row r="2" spans="2:14" ht="34.5" customHeight="1" thickBot="1" x14ac:dyDescent="0.3">
      <c r="B2" s="134" t="s">
        <v>2</v>
      </c>
      <c r="C2" s="134"/>
      <c r="D2" s="134"/>
      <c r="E2" s="134"/>
      <c r="F2" s="134"/>
      <c r="G2" s="134"/>
      <c r="H2" s="134"/>
      <c r="I2" s="134"/>
      <c r="J2" s="134"/>
      <c r="K2" s="134"/>
      <c r="L2" s="52"/>
    </row>
    <row r="3" spans="2:14" ht="12.75" customHeight="1" x14ac:dyDescent="0.25"/>
    <row r="4" spans="2:14" ht="29.25" customHeight="1" x14ac:dyDescent="0.25">
      <c r="B4" s="34">
        <v>44317</v>
      </c>
      <c r="C4" s="35" t="s">
        <v>3</v>
      </c>
      <c r="D4" s="32"/>
      <c r="E4" s="32"/>
      <c r="F4" s="32"/>
      <c r="G4" s="32"/>
      <c r="H4" s="32"/>
      <c r="I4" s="32"/>
      <c r="J4" s="32"/>
      <c r="K4" s="32"/>
      <c r="L4" s="32"/>
      <c r="M4" s="32"/>
      <c r="N4" s="30"/>
    </row>
    <row r="5" spans="2:14" x14ac:dyDescent="0.25">
      <c r="B5" s="25"/>
      <c r="C5" s="25"/>
    </row>
    <row r="6" spans="2:14" x14ac:dyDescent="0.25">
      <c r="B6" s="36">
        <v>44484</v>
      </c>
      <c r="C6" s="35" t="s">
        <v>11</v>
      </c>
      <c r="D6" s="32"/>
      <c r="E6" s="32"/>
      <c r="F6" s="32"/>
      <c r="G6" s="32"/>
      <c r="H6" s="32"/>
      <c r="I6" s="32"/>
      <c r="J6" s="32"/>
      <c r="K6" s="32"/>
      <c r="L6" s="32"/>
      <c r="M6" s="32"/>
      <c r="N6" s="30"/>
    </row>
    <row r="7" spans="2:14" ht="36.75" customHeight="1" x14ac:dyDescent="0.25">
      <c r="B7" s="34">
        <v>44034</v>
      </c>
      <c r="C7" s="37" t="s">
        <v>12</v>
      </c>
      <c r="D7" s="22"/>
      <c r="E7" s="184" t="s">
        <v>13</v>
      </c>
      <c r="F7" s="184"/>
      <c r="G7" s="184"/>
      <c r="H7" s="22"/>
      <c r="I7" s="22"/>
      <c r="J7" s="22"/>
      <c r="K7" s="33" t="s">
        <v>14</v>
      </c>
      <c r="L7" s="22"/>
      <c r="M7" s="22"/>
      <c r="N7" s="23"/>
    </row>
    <row r="8" spans="2:14" x14ac:dyDescent="0.25">
      <c r="B8" s="14"/>
      <c r="C8" s="2"/>
    </row>
    <row r="9" spans="2:14" x14ac:dyDescent="0.25">
      <c r="B9" s="28" t="s">
        <v>39</v>
      </c>
      <c r="C9" s="28" t="s">
        <v>40</v>
      </c>
      <c r="D9" s="2" t="s">
        <v>41</v>
      </c>
    </row>
    <row r="10" spans="2:14" ht="39" customHeight="1" x14ac:dyDescent="0.25">
      <c r="B10" s="45">
        <v>28</v>
      </c>
      <c r="C10" s="46">
        <v>1</v>
      </c>
      <c r="D10" s="38">
        <f>dtGA_LMP*7+C10</f>
        <v>197</v>
      </c>
      <c r="E10" s="138" t="s">
        <v>15</v>
      </c>
      <c r="F10" s="148"/>
      <c r="G10" s="148"/>
      <c r="H10" s="39"/>
      <c r="I10" s="39"/>
      <c r="J10" s="39"/>
      <c r="K10" s="40" t="s">
        <v>16</v>
      </c>
      <c r="L10" s="41" t="s">
        <v>17</v>
      </c>
      <c r="M10" s="31"/>
      <c r="N10" s="31"/>
    </row>
    <row r="11" spans="2:14" ht="36.75" customHeight="1" x14ac:dyDescent="0.25">
      <c r="B11" s="26">
        <v>28</v>
      </c>
      <c r="C11" s="27">
        <v>1</v>
      </c>
      <c r="D11" s="42">
        <f>dtGA_US*7+C11</f>
        <v>197</v>
      </c>
      <c r="E11" s="185" t="s">
        <v>6</v>
      </c>
      <c r="F11" s="186"/>
      <c r="G11" s="186"/>
      <c r="H11" s="43"/>
      <c r="I11" s="43"/>
      <c r="J11" s="43"/>
      <c r="K11" s="44" t="s">
        <v>42</v>
      </c>
      <c r="L11" s="43"/>
      <c r="M11" s="32"/>
      <c r="N11" s="30"/>
    </row>
    <row r="12" spans="2:14" ht="15.75" thickBot="1" x14ac:dyDescent="0.3"/>
    <row r="13" spans="2:14" x14ac:dyDescent="0.25">
      <c r="B13" s="149" t="s">
        <v>18</v>
      </c>
      <c r="C13" s="47">
        <f>ABS(D11-D10)</f>
        <v>0</v>
      </c>
      <c r="D13" s="48"/>
      <c r="E13" s="48" t="s">
        <v>43</v>
      </c>
      <c r="F13" s="48"/>
      <c r="G13" s="48"/>
      <c r="H13" s="48"/>
      <c r="I13" s="48"/>
      <c r="J13" s="48"/>
      <c r="K13" s="49"/>
    </row>
    <row r="14" spans="2:14" ht="15.75" thickBot="1" x14ac:dyDescent="0.3">
      <c r="B14" s="150"/>
      <c r="C14" s="16" t="str">
        <f>IF(MAX(ABS(D11-D10),ABS(D10-D11))&gt;VLOOKUP($D$11,$H$18:$J$22,3,TRUE),"YES","NO")</f>
        <v>NO</v>
      </c>
      <c r="D14" s="7"/>
      <c r="E14" s="15" t="s">
        <v>44</v>
      </c>
      <c r="F14" s="7"/>
      <c r="G14" s="7"/>
      <c r="H14" s="7"/>
      <c r="I14" s="7"/>
      <c r="J14" s="7"/>
      <c r="K14" s="8"/>
    </row>
    <row r="15" spans="2:14" ht="15.75" thickBot="1" x14ac:dyDescent="0.3"/>
    <row r="16" spans="2:14" x14ac:dyDescent="0.25">
      <c r="B16" s="9" t="s">
        <v>21</v>
      </c>
      <c r="C16" s="10"/>
      <c r="D16" s="10"/>
      <c r="E16" s="10"/>
      <c r="F16" s="10"/>
      <c r="G16" s="11"/>
      <c r="H16" s="10"/>
      <c r="I16" s="10"/>
      <c r="J16" s="11"/>
    </row>
    <row r="17" spans="2:12" s="1" customFormat="1" ht="48.75" customHeight="1" x14ac:dyDescent="0.25">
      <c r="B17" s="129" t="s">
        <v>45</v>
      </c>
      <c r="C17" s="131"/>
      <c r="D17" s="132" t="s">
        <v>23</v>
      </c>
      <c r="E17" s="130"/>
      <c r="F17" s="130"/>
      <c r="G17" s="133"/>
      <c r="H17" s="12"/>
      <c r="I17" s="12"/>
      <c r="J17" s="13"/>
      <c r="L17" s="50"/>
    </row>
    <row r="18" spans="2:12" ht="15.75" thickBot="1" x14ac:dyDescent="0.3">
      <c r="B18" s="4" t="s">
        <v>24</v>
      </c>
      <c r="C18" s="21"/>
      <c r="D18" s="19"/>
      <c r="E18" t="s">
        <v>25</v>
      </c>
      <c r="F18">
        <v>5</v>
      </c>
      <c r="G18" s="5" t="s">
        <v>5</v>
      </c>
      <c r="H18">
        <v>0</v>
      </c>
      <c r="I18">
        <v>62</v>
      </c>
      <c r="J18">
        <v>5</v>
      </c>
    </row>
    <row r="19" spans="2:12" x14ac:dyDescent="0.25">
      <c r="B19" s="4" t="s">
        <v>26</v>
      </c>
      <c r="C19" s="21"/>
      <c r="D19" s="19"/>
      <c r="E19" t="s">
        <v>25</v>
      </c>
      <c r="F19">
        <v>7</v>
      </c>
      <c r="G19" s="5" t="s">
        <v>5</v>
      </c>
      <c r="H19">
        <v>63</v>
      </c>
      <c r="I19">
        <v>111</v>
      </c>
      <c r="J19">
        <v>7</v>
      </c>
      <c r="L19" s="17" t="s">
        <v>27</v>
      </c>
    </row>
    <row r="20" spans="2:12" x14ac:dyDescent="0.25">
      <c r="B20" s="4" t="s">
        <v>28</v>
      </c>
      <c r="C20" s="21"/>
      <c r="D20" s="19"/>
      <c r="E20" t="s">
        <v>25</v>
      </c>
      <c r="F20">
        <v>10</v>
      </c>
      <c r="G20" s="5" t="s">
        <v>5</v>
      </c>
      <c r="H20">
        <v>112</v>
      </c>
      <c r="I20">
        <v>153</v>
      </c>
      <c r="J20">
        <v>10</v>
      </c>
      <c r="L20" s="51"/>
    </row>
    <row r="21" spans="2:12" ht="15.75" thickBot="1" x14ac:dyDescent="0.3">
      <c r="B21" s="4" t="s">
        <v>29</v>
      </c>
      <c r="C21" s="21"/>
      <c r="D21" s="19"/>
      <c r="E21" t="s">
        <v>25</v>
      </c>
      <c r="F21">
        <v>14</v>
      </c>
      <c r="G21" s="5" t="s">
        <v>5</v>
      </c>
      <c r="H21">
        <v>154</v>
      </c>
      <c r="I21">
        <v>195</v>
      </c>
      <c r="J21">
        <v>14</v>
      </c>
      <c r="L21" s="18"/>
    </row>
    <row r="22" spans="2:12" ht="15.75" thickBot="1" x14ac:dyDescent="0.3">
      <c r="B22" s="6" t="s">
        <v>46</v>
      </c>
      <c r="C22" s="24"/>
      <c r="D22" s="20"/>
      <c r="E22" s="7" t="s">
        <v>25</v>
      </c>
      <c r="F22" s="7">
        <v>21</v>
      </c>
      <c r="G22" s="8" t="s">
        <v>5</v>
      </c>
      <c r="H22" s="7">
        <v>196</v>
      </c>
      <c r="I22" s="7">
        <v>999</v>
      </c>
      <c r="J22" s="7">
        <v>21</v>
      </c>
    </row>
    <row r="24" spans="2:12" x14ac:dyDescent="0.25">
      <c r="B24" t="s">
        <v>31</v>
      </c>
    </row>
  </sheetData>
  <mergeCells count="7">
    <mergeCell ref="E7:G7"/>
    <mergeCell ref="E10:G10"/>
    <mergeCell ref="B2:K2"/>
    <mergeCell ref="B17:C17"/>
    <mergeCell ref="D17:G17"/>
    <mergeCell ref="B13:B14"/>
    <mergeCell ref="E11:G11"/>
  </mergeCells>
  <hyperlinks>
    <hyperlink ref="K7" r:id="rId1" display="https://www.perinatology.com/calculators/Due-Date.htm" xr:uid="{D5A5C314-A069-4DDC-B9FF-1F3BF7C8B255}"/>
    <hyperlink ref="L10" r:id="rId2" display="https://www.perinatology.com/Reference/Fetal development.htm" xr:uid="{8237CBA3-1D5C-453D-9A75-BA6C2480C24B}"/>
  </hyperlinks>
  <pageMargins left="0.7" right="0.7" top="0.75" bottom="0.75" header="0.3" footer="0.3"/>
  <pageSetup paperSize="9" orientation="landscape"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67CE1343AB294BA30A4536924D49E6" ma:contentTypeVersion="8" ma:contentTypeDescription="Create a new document." ma:contentTypeScope="" ma:versionID="47281cd87777d73fdff07fb04bd87a99">
  <xsd:schema xmlns:xsd="http://www.w3.org/2001/XMLSchema" xmlns:xs="http://www.w3.org/2001/XMLSchema" xmlns:p="http://schemas.microsoft.com/office/2006/metadata/properties" xmlns:ns2="d64422a6-0723-41bb-b6f9-8bc1efa0b135" targetNamespace="http://schemas.microsoft.com/office/2006/metadata/properties" ma:root="true" ma:fieldsID="249b7c2a006a5e6236e147d5fdfba078" ns2:_="">
    <xsd:import namespace="d64422a6-0723-41bb-b6f9-8bc1efa0b13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4422a6-0723-41bb-b6f9-8bc1efa0b1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B2C92C9-27E6-47F5-9CE4-AE974E98A83A}"/>
</file>

<file path=customXml/itemProps2.xml><?xml version="1.0" encoding="utf-8"?>
<ds:datastoreItem xmlns:ds="http://schemas.openxmlformats.org/officeDocument/2006/customXml" ds:itemID="{7FDC299F-C8C3-4277-ACA5-168733BE8C36}">
  <ds:schemaRefs>
    <ds:schemaRef ds:uri="http://schemas.microsoft.com/sharepoint/v3/contenttype/forms"/>
  </ds:schemaRefs>
</ds:datastoreItem>
</file>

<file path=customXml/itemProps3.xml><?xml version="1.0" encoding="utf-8"?>
<ds:datastoreItem xmlns:ds="http://schemas.openxmlformats.org/officeDocument/2006/customXml" ds:itemID="{E7B3C3EA-9F65-47B2-A8ED-469B4F4172E8}">
  <ds:schemaRefs>
    <ds:schemaRef ds:uri="http://schemas.microsoft.com/office/2006/metadata/properties"/>
    <ds:schemaRef ds:uri="http://schemas.microsoft.com/office/infopath/2007/PartnerControls"/>
    <ds:schemaRef ds:uri="d35616bd-f3ab-4ee4-8f55-73cb5167d911"/>
    <ds:schemaRef ds:uri="1865d82a-bf83-4eaa-817a-e97c662b7d4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14</vt:i4>
      </vt:variant>
    </vt:vector>
  </HeadingPairs>
  <TitlesOfParts>
    <vt:vector size="17" baseType="lpstr">
      <vt:lpstr>Sheet1 (4)</vt:lpstr>
      <vt:lpstr>Sheet1 (5)</vt:lpstr>
      <vt:lpstr>Sheet1 (2)</vt:lpstr>
      <vt:lpstr>'Sheet1 (2)'!dtEDD_LMP</vt:lpstr>
      <vt:lpstr>'Sheet1 (4)'!dtEDD_LMP</vt:lpstr>
      <vt:lpstr>'Sheet1 (5)'!dtEDD_LMP</vt:lpstr>
      <vt:lpstr>'Sheet1 (2)'!dtGA_LMP</vt:lpstr>
      <vt:lpstr>'Sheet1 (4)'!dtGA_LMP</vt:lpstr>
      <vt:lpstr>'Sheet1 (2)'!dtGA_US</vt:lpstr>
      <vt:lpstr>'Sheet1 (4)'!dtGA_US</vt:lpstr>
      <vt:lpstr>'Sheet1 (5)'!dtGA_US</vt:lpstr>
      <vt:lpstr>'Sheet1 (2)'!dtLastScan</vt:lpstr>
      <vt:lpstr>'Sheet1 (4)'!dtLastScan</vt:lpstr>
      <vt:lpstr>'Sheet1 (5)'!dtLastScan</vt:lpstr>
      <vt:lpstr>'Sheet1 (2)'!dtLMP</vt:lpstr>
      <vt:lpstr>'Sheet1 (4)'!dtLMP</vt:lpstr>
      <vt:lpstr>'Sheet1 (5)'!dtLMP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Tara McClure</dc:creator>
  <cp:keywords/>
  <dc:description/>
  <cp:lastModifiedBy>Tara McClure</cp:lastModifiedBy>
  <cp:revision/>
  <dcterms:created xsi:type="dcterms:W3CDTF">2021-04-30T18:56:58Z</dcterms:created>
  <dcterms:modified xsi:type="dcterms:W3CDTF">2024-10-03T13:37:29Z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0x0101001167CE1343AB294BA30A4536924D49E6</vt:lpwstr>
  </property>
  <property fmtid="{D5CDD505-2E9C-101B-9397-08002B2CF9AE}" pid="3" name="MediaServiceImageTags">
    <vt:lpwstr/>
  </property>
</Properties>
</file>